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810"/>
  </bookViews>
  <sheets>
    <sheet name="Price Calculator" sheetId="1" r:id="rId1"/>
    <sheet name="Rate Sheet" sheetId="3" r:id="rId2"/>
    <sheet name="Forex" sheetId="2" r:id="rId3"/>
  </sheets>
  <definedNames>
    <definedName name="Duration">'Rate Sheet'!$G$2:$G$6</definedName>
    <definedName name="Floor">'Price Calculator'!$Y$7:$Y$11</definedName>
    <definedName name="HUFForex">'Rate Sheet'!$E$3</definedName>
    <definedName name="Occupants">'Price Calculator'!$C$7</definedName>
    <definedName name="Office001">'Rate Sheet'!$B$3</definedName>
    <definedName name="Office002">'Rate Sheet'!$B$4</definedName>
    <definedName name="Office003">'Rate Sheet'!$B$5</definedName>
    <definedName name="Office004">'Rate Sheet'!$B$6</definedName>
    <definedName name="Office005">'Rate Sheet'!$B$7</definedName>
    <definedName name="Office006">'Rate Sheet'!$B$8</definedName>
    <definedName name="Office007">'Rate Sheet'!$B$9</definedName>
    <definedName name="Office008">'Rate Sheet'!$B$10</definedName>
    <definedName name="Office101">'Rate Sheet'!$B$12</definedName>
    <definedName name="Office102">'Rate Sheet'!$B$13</definedName>
    <definedName name="Office103">'Rate Sheet'!$B$14</definedName>
    <definedName name="Office104">'Rate Sheet'!$B$15</definedName>
    <definedName name="Office105">'Rate Sheet'!$B$16</definedName>
    <definedName name="Office106">'Rate Sheet'!$B$17</definedName>
    <definedName name="Office107">'Rate Sheet'!$B$18</definedName>
    <definedName name="Office108">'Rate Sheet'!$B$19</definedName>
    <definedName name="Office109">'Rate Sheet'!$B$20</definedName>
    <definedName name="Office110">'Rate Sheet'!$B$21</definedName>
    <definedName name="Office111">'Rate Sheet'!$B$22</definedName>
    <definedName name="Office112">'Rate Sheet'!$B$23</definedName>
    <definedName name="Office113">'Rate Sheet'!$B$24</definedName>
    <definedName name="Office114">'Rate Sheet'!$B$25</definedName>
    <definedName name="Office201">'Rate Sheet'!$B$27</definedName>
    <definedName name="Office202">'Rate Sheet'!$B$28</definedName>
    <definedName name="Office203">'Rate Sheet'!$B$29</definedName>
    <definedName name="Office301">'Rate Sheet'!$B$31</definedName>
    <definedName name="Office302">'Rate Sheet'!$B$32</definedName>
    <definedName name="Office303">'Rate Sheet'!$B$33</definedName>
    <definedName name="Offices">'Price Calculator'!$J$87</definedName>
    <definedName name="Parking">'Price Calculator'!$C$46</definedName>
    <definedName name="_xlnm.Print_Area" localSheetId="0">'Price Calculator'!$A$1:$M$51</definedName>
    <definedName name="Servers">'Price Calculator'!$C$32</definedName>
    <definedName name="TotalExtras">'Price Calculator'!$N$51</definedName>
    <definedName name="Totalm2">'Price Calculator'!$C$6</definedName>
    <definedName name="TotalM2Cost">'Price Calculator'!$D$86</definedName>
    <definedName name="YesNo">'Rate Sheet'!$H$2:$H$3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C44" i="1"/>
  <c r="N32" i="1"/>
  <c r="N30" i="1"/>
  <c r="N29" i="1"/>
  <c r="N46" i="1"/>
  <c r="N24" i="1"/>
  <c r="N23" i="1"/>
  <c r="N22" i="1"/>
  <c r="N21" i="1"/>
  <c r="N20" i="1"/>
  <c r="E85" i="1"/>
  <c r="G85" i="1" s="1"/>
  <c r="I85" i="1" s="1"/>
  <c r="E84" i="1"/>
  <c r="G84" i="1" s="1"/>
  <c r="I84" i="1" s="1"/>
  <c r="E83" i="1"/>
  <c r="G83" i="1" s="1"/>
  <c r="I83" i="1" s="1"/>
  <c r="E81" i="1"/>
  <c r="G81" i="1" s="1"/>
  <c r="I81" i="1" s="1"/>
  <c r="E80" i="1"/>
  <c r="G80" i="1" s="1"/>
  <c r="I80" i="1" s="1"/>
  <c r="E79" i="1"/>
  <c r="G79" i="1" s="1"/>
  <c r="I79" i="1" s="1"/>
  <c r="E77" i="1"/>
  <c r="G77" i="1" s="1"/>
  <c r="I77" i="1" s="1"/>
  <c r="E76" i="1"/>
  <c r="G76" i="1" s="1"/>
  <c r="I76" i="1" s="1"/>
  <c r="E75" i="1"/>
  <c r="G75" i="1" s="1"/>
  <c r="I75" i="1" s="1"/>
  <c r="E74" i="1"/>
  <c r="G74" i="1" s="1"/>
  <c r="I74" i="1" s="1"/>
  <c r="E73" i="1"/>
  <c r="G73" i="1" s="1"/>
  <c r="I73" i="1" s="1"/>
  <c r="E72" i="1"/>
  <c r="G72" i="1" s="1"/>
  <c r="I72" i="1" s="1"/>
  <c r="E71" i="1"/>
  <c r="G71" i="1" s="1"/>
  <c r="I71" i="1" s="1"/>
  <c r="E70" i="1"/>
  <c r="G70" i="1" s="1"/>
  <c r="I70" i="1" s="1"/>
  <c r="E69" i="1"/>
  <c r="G69" i="1" s="1"/>
  <c r="I69" i="1" s="1"/>
  <c r="E68" i="1"/>
  <c r="G68" i="1" s="1"/>
  <c r="I68" i="1" s="1"/>
  <c r="E67" i="1"/>
  <c r="G67" i="1" s="1"/>
  <c r="I67" i="1" s="1"/>
  <c r="E66" i="1"/>
  <c r="G66" i="1" s="1"/>
  <c r="I66" i="1" s="1"/>
  <c r="E65" i="1"/>
  <c r="G65" i="1" s="1"/>
  <c r="I65" i="1" s="1"/>
  <c r="E64" i="1"/>
  <c r="G64" i="1" s="1"/>
  <c r="I64" i="1" s="1"/>
  <c r="E62" i="1"/>
  <c r="G62" i="1" s="1"/>
  <c r="I62" i="1" s="1"/>
  <c r="E61" i="1"/>
  <c r="E60" i="1"/>
  <c r="G60" i="1" s="1"/>
  <c r="I60" i="1" s="1"/>
  <c r="E59" i="1"/>
  <c r="G59" i="1" s="1"/>
  <c r="I59" i="1" s="1"/>
  <c r="E58" i="1"/>
  <c r="G58" i="1" s="1"/>
  <c r="I58" i="1" s="1"/>
  <c r="E57" i="1"/>
  <c r="G57" i="1" s="1"/>
  <c r="I57" i="1" s="1"/>
  <c r="E56" i="1"/>
  <c r="G56" i="1" s="1"/>
  <c r="I56" i="1" s="1"/>
  <c r="E55" i="1"/>
  <c r="D55" i="1" s="1"/>
  <c r="K86" i="1"/>
  <c r="J84" i="1"/>
  <c r="J85" i="1"/>
  <c r="J83" i="1"/>
  <c r="J80" i="1"/>
  <c r="J81" i="1"/>
  <c r="J79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64" i="1"/>
  <c r="J56" i="1"/>
  <c r="J57" i="1"/>
  <c r="J58" i="1"/>
  <c r="J59" i="1"/>
  <c r="J60" i="1"/>
  <c r="J61" i="1"/>
  <c r="J62" i="1"/>
  <c r="J55" i="1"/>
  <c r="D84" i="1"/>
  <c r="D85" i="1"/>
  <c r="D83" i="1"/>
  <c r="D80" i="1"/>
  <c r="D81" i="1"/>
  <c r="D79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64" i="1"/>
  <c r="D57" i="1"/>
  <c r="D58" i="1"/>
  <c r="D59" i="1"/>
  <c r="D60" i="1"/>
  <c r="D61" i="1"/>
  <c r="D62" i="1"/>
  <c r="D56" i="1"/>
  <c r="H86" i="1"/>
  <c r="G61" i="1"/>
  <c r="I61" i="1" s="1"/>
  <c r="G78" i="1"/>
  <c r="G82" i="1"/>
  <c r="C86" i="1"/>
  <c r="J87" i="1" l="1"/>
  <c r="G55" i="1"/>
  <c r="J86" i="1"/>
  <c r="C6" i="1" s="1"/>
  <c r="D86" i="1"/>
  <c r="C15" i="1" l="1"/>
  <c r="C36" i="1"/>
  <c r="N36" i="1" s="1"/>
  <c r="N51" i="1" s="1"/>
  <c r="C9" i="1" s="1"/>
  <c r="D9" i="1" s="1"/>
  <c r="C14" i="1"/>
  <c r="C13" i="1"/>
  <c r="C12" i="1"/>
  <c r="G86" i="1"/>
  <c r="I86" i="1" s="1"/>
  <c r="I55" i="1"/>
</calcChain>
</file>

<file path=xl/sharedStrings.xml><?xml version="1.0" encoding="utf-8"?>
<sst xmlns="http://schemas.openxmlformats.org/spreadsheetml/2006/main" count="161" uniqueCount="98">
  <si>
    <t>Tenant Questionaire</t>
  </si>
  <si>
    <t xml:space="preserve">Potential tenants would need to either answer these questions over the phone or fill in this template and send to enquiries@minelake.com </t>
  </si>
  <si>
    <t>Floor space</t>
  </si>
  <si>
    <t>15m2</t>
  </si>
  <si>
    <t>Office Furniture</t>
  </si>
  <si>
    <t>Yes</t>
  </si>
  <si>
    <t>No</t>
  </si>
  <si>
    <t>Desks (how many)</t>
  </si>
  <si>
    <t>Chairs</t>
  </si>
  <si>
    <t>Filling cabinet</t>
  </si>
  <si>
    <t>Other. Please provide details</t>
  </si>
  <si>
    <t>Shared Receptionist</t>
  </si>
  <si>
    <t>Receive and send Mail Services</t>
  </si>
  <si>
    <t>Telephone answering</t>
  </si>
  <si>
    <t>Call transfers</t>
  </si>
  <si>
    <t>Message forwarding</t>
  </si>
  <si>
    <t>Internet Access</t>
  </si>
  <si>
    <t>WiFi</t>
  </si>
  <si>
    <t>Dedicated network points</t>
  </si>
  <si>
    <t>Server room for own server</t>
  </si>
  <si>
    <t>Telephone Handsets</t>
  </si>
  <si>
    <t>Number required</t>
  </si>
  <si>
    <t>Meeting Room Access</t>
  </si>
  <si>
    <t>1 time per week</t>
  </si>
  <si>
    <t>1 time per month</t>
  </si>
  <si>
    <t>Catering (need to book with reception)</t>
  </si>
  <si>
    <t>Shared Kitchen Access</t>
  </si>
  <si>
    <t>Number of employees</t>
  </si>
  <si>
    <t>Secure Parking</t>
  </si>
  <si>
    <t>Printing</t>
  </si>
  <si>
    <t>Services provided at cost, billed monthly</t>
  </si>
  <si>
    <t>Faxing</t>
  </si>
  <si>
    <t>Dedicated spaces</t>
  </si>
  <si>
    <t>m2</t>
  </si>
  <si>
    <t>Office List</t>
  </si>
  <si>
    <t xml:space="preserve"> </t>
  </si>
  <si>
    <t>Area</t>
  </si>
  <si>
    <t>002 - Office</t>
  </si>
  <si>
    <t>003 - Office</t>
  </si>
  <si>
    <t xml:space="preserve">004 - Office </t>
  </si>
  <si>
    <t>005 - Office</t>
  </si>
  <si>
    <t>006 - Office</t>
  </si>
  <si>
    <t xml:space="preserve">007 - Office </t>
  </si>
  <si>
    <t>Ground Floor</t>
  </si>
  <si>
    <t>008 - Office</t>
  </si>
  <si>
    <t>101 - Office</t>
  </si>
  <si>
    <t xml:space="preserve">102 - Office </t>
  </si>
  <si>
    <t>103 - Office</t>
  </si>
  <si>
    <t>104 - Office</t>
  </si>
  <si>
    <t>105 - Office</t>
  </si>
  <si>
    <t>106 - Office</t>
  </si>
  <si>
    <t>107 - Office</t>
  </si>
  <si>
    <t>108 - Kitchenette</t>
  </si>
  <si>
    <t>109 - Office</t>
  </si>
  <si>
    <t>001 - Office / Secure Storage</t>
  </si>
  <si>
    <t>110 - Secure Storage</t>
  </si>
  <si>
    <t>111 - Secure Storage</t>
  </si>
  <si>
    <t>112 - Server Room</t>
  </si>
  <si>
    <t>113 - Office</t>
  </si>
  <si>
    <t>114 - Storage / Office</t>
  </si>
  <si>
    <t>201 - Office</t>
  </si>
  <si>
    <t>202 - Office</t>
  </si>
  <si>
    <t>203 - Office</t>
  </si>
  <si>
    <t>3rd Floor</t>
  </si>
  <si>
    <t>2nd Floor</t>
  </si>
  <si>
    <t>1st Floor</t>
  </si>
  <si>
    <t xml:space="preserve">301 - Office </t>
  </si>
  <si>
    <t>302 - Office</t>
  </si>
  <si>
    <t>303 - Office</t>
  </si>
  <si>
    <t>Forex</t>
  </si>
  <si>
    <t>Office m2 Selected</t>
  </si>
  <si>
    <t>Note: Desk &amp; Chair provided on Ground, 1st and 3rd Floors</t>
  </si>
  <si>
    <t>Customers can optionally use their own furniture</t>
  </si>
  <si>
    <t>Number of occupants</t>
  </si>
  <si>
    <t xml:space="preserve">Office </t>
  </si>
  <si>
    <t>Rate/m2/mth</t>
  </si>
  <si>
    <t>Number of people who will occupy the office</t>
  </si>
  <si>
    <t>Estimated Monthly Cost</t>
  </si>
  <si>
    <t>HUF</t>
  </si>
  <si>
    <t>Drawers</t>
  </si>
  <si>
    <t>Whiteboard</t>
  </si>
  <si>
    <t>number of servers</t>
  </si>
  <si>
    <t>Cost</t>
  </si>
  <si>
    <t>Rate</t>
  </si>
  <si>
    <t>Euro</t>
  </si>
  <si>
    <t>Note: One whiteboard is provided as standard per office rented</t>
  </si>
  <si>
    <t>Access to the Kitchen/Dining area is included</t>
  </si>
  <si>
    <t>One handset per desk/occupant is provided</t>
  </si>
  <si>
    <t>Select offices from below</t>
  </si>
  <si>
    <t>Time and attendance</t>
  </si>
  <si>
    <t>Card activated time and attendance tracking</t>
  </si>
  <si>
    <t>Track employees work time for legal compliance</t>
  </si>
  <si>
    <t>Special Telephone requirements?</t>
  </si>
  <si>
    <t>Lease duration</t>
  </si>
  <si>
    <t>Minimum 3 mth duration</t>
  </si>
  <si>
    <t>1Year</t>
  </si>
  <si>
    <t>This is how much furniture is included</t>
  </si>
  <si>
    <t>Meeting room access is charged on per hour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</si>
</sst>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  <numFmt numFmtId="167" formatCode="_(* #,##0.00_);_(* \(#,##0.00\);_(* &quot;-&quot;?_);_(@_)"/>
    <numFmt numFmtId="168" formatCode="_([$€-2]\ * #,##0.00_);_([$€-2]\ * \(#,##0.00\);_([$€-2]\ * &quot;-&quot;??_);_(@_)"/>
    <numFmt numFmtId="169" formatCode="[$HUF]\ #,##0_);\([$HUF]\ #,##0\)"/>
    <numFmt numFmtId="170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0" applyFont="1" applyFill="1" applyBorder="1"/>
    <xf numFmtId="49" fontId="0" fillId="2" borderId="1" xfId="0" applyNumberFormat="1" applyFill="1" applyBorder="1"/>
    <xf numFmtId="2" fontId="0" fillId="0" borderId="0" xfId="0" applyNumberFormat="1"/>
    <xf numFmtId="2" fontId="0" fillId="0" borderId="1" xfId="0" applyNumberFormat="1" applyBorder="1"/>
    <xf numFmtId="0" fontId="0" fillId="0" borderId="1" xfId="0" applyBorder="1"/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2" borderId="6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6" xfId="0" applyFill="1" applyBorder="1" applyAlignment="1" applyProtection="1">
      <alignment wrapText="1"/>
      <protection hidden="1"/>
    </xf>
    <xf numFmtId="0" fontId="0" fillId="2" borderId="7" xfId="0" applyFill="1" applyBorder="1" applyAlignment="1" applyProtection="1">
      <alignment wrapText="1"/>
      <protection hidden="1"/>
    </xf>
    <xf numFmtId="0" fontId="2" fillId="2" borderId="0" xfId="0" applyFont="1" applyFill="1" applyAlignment="1" applyProtection="1">
      <alignment wrapText="1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4" fillId="2" borderId="0" xfId="0" applyFont="1" applyFill="1" applyBorder="1" applyProtection="1">
      <protection hidden="1"/>
    </xf>
    <xf numFmtId="0" fontId="0" fillId="2" borderId="0" xfId="0" applyFont="1" applyFill="1" applyProtection="1">
      <protection hidden="1"/>
    </xf>
    <xf numFmtId="0" fontId="0" fillId="2" borderId="1" xfId="0" applyFill="1" applyBorder="1" applyAlignment="1" applyProtection="1">
      <alignment horizontal="left" indent="1"/>
      <protection hidden="1"/>
    </xf>
    <xf numFmtId="166" fontId="0" fillId="3" borderId="1" xfId="0" applyNumberFormat="1" applyFill="1" applyBorder="1" applyProtection="1">
      <protection hidden="1"/>
    </xf>
    <xf numFmtId="0" fontId="0" fillId="2" borderId="1" xfId="0" applyFill="1" applyBorder="1" applyProtection="1">
      <protection locked="0" hidden="1"/>
    </xf>
    <xf numFmtId="0" fontId="0" fillId="2" borderId="1" xfId="0" applyFill="1" applyBorder="1" applyAlignment="1" applyProtection="1">
      <alignment horizontal="right"/>
      <protection locked="0" hidden="1"/>
    </xf>
    <xf numFmtId="168" fontId="0" fillId="2" borderId="0" xfId="0" applyNumberFormat="1" applyFont="1" applyFill="1" applyProtection="1">
      <protection hidden="1"/>
    </xf>
    <xf numFmtId="0" fontId="7" fillId="2" borderId="0" xfId="0" applyFont="1" applyFill="1" applyProtection="1">
      <protection hidden="1"/>
    </xf>
    <xf numFmtId="168" fontId="0" fillId="3" borderId="1" xfId="0" applyNumberFormat="1" applyFill="1" applyBorder="1" applyProtection="1">
      <protection hidden="1"/>
    </xf>
    <xf numFmtId="169" fontId="0" fillId="3" borderId="1" xfId="0" applyNumberFormat="1" applyFill="1" applyBorder="1" applyProtection="1">
      <protection hidden="1"/>
    </xf>
    <xf numFmtId="0" fontId="0" fillId="2" borderId="2" xfId="0" applyFill="1" applyBorder="1" applyAlignment="1" applyProtection="1">
      <alignment horizontal="left" indent="1"/>
      <protection hidden="1"/>
    </xf>
    <xf numFmtId="0" fontId="0" fillId="2" borderId="11" xfId="0" applyFill="1" applyBorder="1" applyAlignment="1" applyProtection="1">
      <alignment horizontal="left" indent="1"/>
      <protection hidden="1"/>
    </xf>
    <xf numFmtId="0" fontId="0" fillId="2" borderId="0" xfId="0" applyFill="1" applyBorder="1" applyAlignment="1" applyProtection="1">
      <alignment horizontal="left" indent="1"/>
      <protection hidden="1"/>
    </xf>
    <xf numFmtId="0" fontId="0" fillId="2" borderId="1" xfId="0" applyFill="1" applyBorder="1" applyAlignment="1" applyProtection="1">
      <alignment horizontal="left" indent="2"/>
      <protection hidden="1"/>
    </xf>
    <xf numFmtId="0" fontId="0" fillId="3" borderId="1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49" fontId="0" fillId="2" borderId="1" xfId="0" applyNumberFormat="1" applyFill="1" applyBorder="1" applyProtection="1">
      <protection hidden="1"/>
    </xf>
    <xf numFmtId="165" fontId="0" fillId="2" borderId="1" xfId="1" applyNumberFormat="1" applyFont="1" applyFill="1" applyBorder="1" applyProtection="1">
      <protection hidden="1"/>
    </xf>
    <xf numFmtId="170" fontId="0" fillId="2" borderId="1" xfId="0" applyNumberFormat="1" applyFill="1" applyBorder="1" applyProtection="1">
      <protection hidden="1"/>
    </xf>
    <xf numFmtId="165" fontId="0" fillId="2" borderId="0" xfId="1" applyNumberFormat="1" applyFont="1" applyFill="1" applyProtection="1">
      <protection hidden="1"/>
    </xf>
    <xf numFmtId="167" fontId="2" fillId="2" borderId="0" xfId="0" applyNumberFormat="1" applyFont="1" applyFill="1" applyBorder="1" applyAlignment="1" applyProtection="1">
      <protection hidden="1"/>
    </xf>
    <xf numFmtId="167" fontId="0" fillId="2" borderId="0" xfId="0" applyNumberFormat="1" applyFill="1" applyBorder="1" applyAlignment="1" applyProtection="1">
      <protection hidden="1"/>
    </xf>
    <xf numFmtId="49" fontId="0" fillId="2" borderId="0" xfId="0" applyNumberFormat="1" applyFill="1" applyProtection="1">
      <protection hidden="1"/>
    </xf>
    <xf numFmtId="0" fontId="6" fillId="2" borderId="0" xfId="0" applyFont="1" applyFill="1" applyProtection="1">
      <protection hidden="1"/>
    </xf>
    <xf numFmtId="0" fontId="0" fillId="2" borderId="2" xfId="0" applyFill="1" applyBorder="1" applyProtection="1">
      <protection locked="0" hidden="1"/>
    </xf>
    <xf numFmtId="0" fontId="0" fillId="0" borderId="2" xfId="0" applyFill="1" applyBorder="1" applyProtection="1">
      <protection locked="0" hidden="1"/>
    </xf>
    <xf numFmtId="0" fontId="0" fillId="2" borderId="12" xfId="0" applyFill="1" applyBorder="1" applyProtection="1">
      <protection locked="0" hidden="1"/>
    </xf>
    <xf numFmtId="0" fontId="2" fillId="2" borderId="0" xfId="0" applyFont="1" applyFill="1" applyProtection="1">
      <protection locked="0"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left"/>
      <protection locked="0" hidden="1"/>
    </xf>
    <xf numFmtId="167" fontId="0" fillId="2" borderId="1" xfId="0" applyNumberFormat="1" applyFill="1" applyBorder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2" borderId="0" xfId="0" applyFill="1" applyBorder="1" applyProtection="1">
      <protection hidden="1"/>
    </xf>
    <xf numFmtId="167" fontId="0" fillId="2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0" fillId="2" borderId="11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11" xfId="0" applyFill="1" applyBorder="1" applyAlignment="1" applyProtection="1">
      <alignment horizontal="right"/>
      <protection hidden="1"/>
    </xf>
    <xf numFmtId="0" fontId="0" fillId="2" borderId="13" xfId="0" applyFill="1" applyBorder="1" applyAlignment="1" applyProtection="1">
      <alignment horizontal="right"/>
      <protection hidden="1"/>
    </xf>
    <xf numFmtId="0" fontId="0" fillId="2" borderId="1" xfId="0" applyFill="1" applyBorder="1" applyProtection="1">
      <protection locked="0"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X$55" lockText="1" noThreeD="1"/>
</file>

<file path=xl/ctrlProps/ctrlProp10.xml><?xml version="1.0" encoding="utf-8"?>
<formControlPr xmlns="http://schemas.microsoft.com/office/spreadsheetml/2009/9/main" objectType="CheckBox" fmlaLink="X65" lockText="1" noThreeD="1"/>
</file>

<file path=xl/ctrlProps/ctrlProp11.xml><?xml version="1.0" encoding="utf-8"?>
<formControlPr xmlns="http://schemas.microsoft.com/office/spreadsheetml/2009/9/main" objectType="CheckBox" fmlaLink="X66" lockText="1" noThreeD="1"/>
</file>

<file path=xl/ctrlProps/ctrlProp12.xml><?xml version="1.0" encoding="utf-8"?>
<formControlPr xmlns="http://schemas.microsoft.com/office/spreadsheetml/2009/9/main" objectType="CheckBox" fmlaLink="X67" lockText="1" noThreeD="1"/>
</file>

<file path=xl/ctrlProps/ctrlProp13.xml><?xml version="1.0" encoding="utf-8"?>
<formControlPr xmlns="http://schemas.microsoft.com/office/spreadsheetml/2009/9/main" objectType="CheckBox" fmlaLink="X68" lockText="1" noThreeD="1"/>
</file>

<file path=xl/ctrlProps/ctrlProp14.xml><?xml version="1.0" encoding="utf-8"?>
<formControlPr xmlns="http://schemas.microsoft.com/office/spreadsheetml/2009/9/main" objectType="CheckBox" fmlaLink="X69" lockText="1" noThreeD="1"/>
</file>

<file path=xl/ctrlProps/ctrlProp15.xml><?xml version="1.0" encoding="utf-8"?>
<formControlPr xmlns="http://schemas.microsoft.com/office/spreadsheetml/2009/9/main" objectType="CheckBox" fmlaLink="X70" lockText="1" noThreeD="1"/>
</file>

<file path=xl/ctrlProps/ctrlProp16.xml><?xml version="1.0" encoding="utf-8"?>
<formControlPr xmlns="http://schemas.microsoft.com/office/spreadsheetml/2009/9/main" objectType="CheckBox" fmlaLink="X71" lockText="1" noThreeD="1"/>
</file>

<file path=xl/ctrlProps/ctrlProp17.xml><?xml version="1.0" encoding="utf-8"?>
<formControlPr xmlns="http://schemas.microsoft.com/office/spreadsheetml/2009/9/main" objectType="CheckBox" fmlaLink="X72" lockText="1" noThreeD="1"/>
</file>

<file path=xl/ctrlProps/ctrlProp18.xml><?xml version="1.0" encoding="utf-8"?>
<formControlPr xmlns="http://schemas.microsoft.com/office/spreadsheetml/2009/9/main" objectType="CheckBox" fmlaLink="X73" lockText="1" noThreeD="1"/>
</file>

<file path=xl/ctrlProps/ctrlProp19.xml><?xml version="1.0" encoding="utf-8"?>
<formControlPr xmlns="http://schemas.microsoft.com/office/spreadsheetml/2009/9/main" objectType="CheckBox" fmlaLink="X74" lockText="1" noThreeD="1"/>
</file>

<file path=xl/ctrlProps/ctrlProp2.xml><?xml version="1.0" encoding="utf-8"?>
<formControlPr xmlns="http://schemas.microsoft.com/office/spreadsheetml/2009/9/main" objectType="CheckBox" fmlaLink="X56" lockText="1" noThreeD="1"/>
</file>

<file path=xl/ctrlProps/ctrlProp20.xml><?xml version="1.0" encoding="utf-8"?>
<formControlPr xmlns="http://schemas.microsoft.com/office/spreadsheetml/2009/9/main" objectType="CheckBox" fmlaLink="X75" lockText="1" noThreeD="1"/>
</file>

<file path=xl/ctrlProps/ctrlProp21.xml><?xml version="1.0" encoding="utf-8"?>
<formControlPr xmlns="http://schemas.microsoft.com/office/spreadsheetml/2009/9/main" objectType="CheckBox" fmlaLink="X76" lockText="1" noThreeD="1"/>
</file>

<file path=xl/ctrlProps/ctrlProp22.xml><?xml version="1.0" encoding="utf-8"?>
<formControlPr xmlns="http://schemas.microsoft.com/office/spreadsheetml/2009/9/main" objectType="CheckBox" fmlaLink="X77" lockText="1" noThreeD="1"/>
</file>

<file path=xl/ctrlProps/ctrlProp23.xml><?xml version="1.0" encoding="utf-8"?>
<formControlPr xmlns="http://schemas.microsoft.com/office/spreadsheetml/2009/9/main" objectType="CheckBox" fmlaLink="X79" lockText="1" noThreeD="1"/>
</file>

<file path=xl/ctrlProps/ctrlProp24.xml><?xml version="1.0" encoding="utf-8"?>
<formControlPr xmlns="http://schemas.microsoft.com/office/spreadsheetml/2009/9/main" objectType="CheckBox" fmlaLink="X80" lockText="1" noThreeD="1"/>
</file>

<file path=xl/ctrlProps/ctrlProp25.xml><?xml version="1.0" encoding="utf-8"?>
<formControlPr xmlns="http://schemas.microsoft.com/office/spreadsheetml/2009/9/main" objectType="CheckBox" fmlaLink="X81" lockText="1" noThreeD="1"/>
</file>

<file path=xl/ctrlProps/ctrlProp26.xml><?xml version="1.0" encoding="utf-8"?>
<formControlPr xmlns="http://schemas.microsoft.com/office/spreadsheetml/2009/9/main" objectType="CheckBox" fmlaLink="X83" lockText="1" noThreeD="1"/>
</file>

<file path=xl/ctrlProps/ctrlProp27.xml><?xml version="1.0" encoding="utf-8"?>
<formControlPr xmlns="http://schemas.microsoft.com/office/spreadsheetml/2009/9/main" objectType="CheckBox" fmlaLink="X84" lockText="1" noThreeD="1"/>
</file>

<file path=xl/ctrlProps/ctrlProp28.xml><?xml version="1.0" encoding="utf-8"?>
<formControlPr xmlns="http://schemas.microsoft.com/office/spreadsheetml/2009/9/main" objectType="CheckBox" fmlaLink="X85" lockText="1" noThreeD="1"/>
</file>

<file path=xl/ctrlProps/ctrlProp3.xml><?xml version="1.0" encoding="utf-8"?>
<formControlPr xmlns="http://schemas.microsoft.com/office/spreadsheetml/2009/9/main" objectType="CheckBox" fmlaLink="X57" lockText="1" noThreeD="1"/>
</file>

<file path=xl/ctrlProps/ctrlProp4.xml><?xml version="1.0" encoding="utf-8"?>
<formControlPr xmlns="http://schemas.microsoft.com/office/spreadsheetml/2009/9/main" objectType="CheckBox" fmlaLink="X58" lockText="1" noThreeD="1"/>
</file>

<file path=xl/ctrlProps/ctrlProp5.xml><?xml version="1.0" encoding="utf-8"?>
<formControlPr xmlns="http://schemas.microsoft.com/office/spreadsheetml/2009/9/main" objectType="CheckBox" fmlaLink="X59" lockText="1" noThreeD="1"/>
</file>

<file path=xl/ctrlProps/ctrlProp6.xml><?xml version="1.0" encoding="utf-8"?>
<formControlPr xmlns="http://schemas.microsoft.com/office/spreadsheetml/2009/9/main" objectType="CheckBox" fmlaLink="X60" lockText="1" noThreeD="1"/>
</file>

<file path=xl/ctrlProps/ctrlProp7.xml><?xml version="1.0" encoding="utf-8"?>
<formControlPr xmlns="http://schemas.microsoft.com/office/spreadsheetml/2009/9/main" objectType="CheckBox" fmlaLink="X61" lockText="1" noThreeD="1"/>
</file>

<file path=xl/ctrlProps/ctrlProp8.xml><?xml version="1.0" encoding="utf-8"?>
<formControlPr xmlns="http://schemas.microsoft.com/office/spreadsheetml/2009/9/main" objectType="CheckBox" fmlaLink="X62" lockText="1" noThreeD="1"/>
</file>

<file path=xl/ctrlProps/ctrlProp9.xml><?xml version="1.0" encoding="utf-8"?>
<formControlPr xmlns="http://schemas.microsoft.com/office/spreadsheetml/2009/9/main" objectType="CheckBox" fmlaLink="X6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203200</xdr:colOff>
      <xdr:row>1</xdr:row>
      <xdr:rowOff>139701</xdr:rowOff>
    </xdr:from>
    <xdr:to>
      <xdr:col>8</xdr:col>
      <xdr:colOff>146771</xdr:colOff>
      <xdr:row>1</xdr:row>
      <xdr:rowOff>924481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6450" y="330201"/>
          <a:ext cx="2956935" cy="7847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1838325</xdr:colOff>
          <xdr:row>53</xdr:row>
          <xdr:rowOff>171450</xdr:rowOff>
        </xdr:from>
        <xdr:to>
          <xdr:col>1</xdr:col>
          <xdr:colOff>2143125</xdr:colOff>
          <xdr:row>55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1838325</xdr:colOff>
          <xdr:row>54</xdr:row>
          <xdr:rowOff>152400</xdr:rowOff>
        </xdr:from>
        <xdr:to>
          <xdr:col>1</xdr:col>
          <xdr:colOff>2143125</xdr:colOff>
          <xdr:row>56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1838325</xdr:colOff>
          <xdr:row>55</xdr:row>
          <xdr:rowOff>152400</xdr:rowOff>
        </xdr:from>
        <xdr:to>
          <xdr:col>1</xdr:col>
          <xdr:colOff>2143125</xdr:colOff>
          <xdr:row>57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1838325</xdr:colOff>
          <xdr:row>56</xdr:row>
          <xdr:rowOff>161925</xdr:rowOff>
        </xdr:from>
        <xdr:to>
          <xdr:col>1</xdr:col>
          <xdr:colOff>2143125</xdr:colOff>
          <xdr:row>58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1838325</xdr:colOff>
          <xdr:row>57</xdr:row>
          <xdr:rowOff>161925</xdr:rowOff>
        </xdr:from>
        <xdr:to>
          <xdr:col>1</xdr:col>
          <xdr:colOff>2143125</xdr:colOff>
          <xdr:row>59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1838325</xdr:colOff>
          <xdr:row>58</xdr:row>
          <xdr:rowOff>161925</xdr:rowOff>
        </xdr:from>
        <xdr:to>
          <xdr:col>1</xdr:col>
          <xdr:colOff>2143125</xdr:colOff>
          <xdr:row>60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1838325</xdr:colOff>
          <xdr:row>59</xdr:row>
          <xdr:rowOff>161925</xdr:rowOff>
        </xdr:from>
        <xdr:to>
          <xdr:col>1</xdr:col>
          <xdr:colOff>2143125</xdr:colOff>
          <xdr:row>61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1838325</xdr:colOff>
          <xdr:row>60</xdr:row>
          <xdr:rowOff>161925</xdr:rowOff>
        </xdr:from>
        <xdr:to>
          <xdr:col>1</xdr:col>
          <xdr:colOff>2143125</xdr:colOff>
          <xdr:row>62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1838325</xdr:colOff>
          <xdr:row>62</xdr:row>
          <xdr:rowOff>171450</xdr:rowOff>
        </xdr:from>
        <xdr:to>
          <xdr:col>1</xdr:col>
          <xdr:colOff>2143125</xdr:colOff>
          <xdr:row>64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1838325</xdr:colOff>
          <xdr:row>63</xdr:row>
          <xdr:rowOff>161925</xdr:rowOff>
        </xdr:from>
        <xdr:to>
          <xdr:col>1</xdr:col>
          <xdr:colOff>2143125</xdr:colOff>
          <xdr:row>65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1838325</xdr:colOff>
          <xdr:row>64</xdr:row>
          <xdr:rowOff>161925</xdr:rowOff>
        </xdr:from>
        <xdr:to>
          <xdr:col>1</xdr:col>
          <xdr:colOff>2143125</xdr:colOff>
          <xdr:row>66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1838325</xdr:colOff>
          <xdr:row>65</xdr:row>
          <xdr:rowOff>152400</xdr:rowOff>
        </xdr:from>
        <xdr:to>
          <xdr:col>1</xdr:col>
          <xdr:colOff>2143125</xdr:colOff>
          <xdr:row>67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1838325</xdr:colOff>
          <xdr:row>66</xdr:row>
          <xdr:rowOff>161925</xdr:rowOff>
        </xdr:from>
        <xdr:to>
          <xdr:col>1</xdr:col>
          <xdr:colOff>2143125</xdr:colOff>
          <xdr:row>68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67</xdr:row>
          <xdr:rowOff>161925</xdr:rowOff>
        </xdr:from>
        <xdr:to>
          <xdr:col>1</xdr:col>
          <xdr:colOff>2152650</xdr:colOff>
          <xdr:row>69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68</xdr:row>
          <xdr:rowOff>161925</xdr:rowOff>
        </xdr:from>
        <xdr:to>
          <xdr:col>1</xdr:col>
          <xdr:colOff>2152650</xdr:colOff>
          <xdr:row>70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69</xdr:row>
          <xdr:rowOff>161925</xdr:rowOff>
        </xdr:from>
        <xdr:to>
          <xdr:col>1</xdr:col>
          <xdr:colOff>2152650</xdr:colOff>
          <xdr:row>71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70</xdr:row>
          <xdr:rowOff>161925</xdr:rowOff>
        </xdr:from>
        <xdr:to>
          <xdr:col>1</xdr:col>
          <xdr:colOff>2152650</xdr:colOff>
          <xdr:row>72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71</xdr:row>
          <xdr:rowOff>161925</xdr:rowOff>
        </xdr:from>
        <xdr:to>
          <xdr:col>1</xdr:col>
          <xdr:colOff>2152650</xdr:colOff>
          <xdr:row>73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72</xdr:row>
          <xdr:rowOff>152400</xdr:rowOff>
        </xdr:from>
        <xdr:to>
          <xdr:col>1</xdr:col>
          <xdr:colOff>2152650</xdr:colOff>
          <xdr:row>74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73</xdr:row>
          <xdr:rowOff>161925</xdr:rowOff>
        </xdr:from>
        <xdr:to>
          <xdr:col>1</xdr:col>
          <xdr:colOff>2152650</xdr:colOff>
          <xdr:row>75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74</xdr:row>
          <xdr:rowOff>161925</xdr:rowOff>
        </xdr:from>
        <xdr:to>
          <xdr:col>1</xdr:col>
          <xdr:colOff>2152650</xdr:colOff>
          <xdr:row>76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75</xdr:row>
          <xdr:rowOff>152400</xdr:rowOff>
        </xdr:from>
        <xdr:to>
          <xdr:col>1</xdr:col>
          <xdr:colOff>2152650</xdr:colOff>
          <xdr:row>77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77</xdr:row>
          <xdr:rowOff>171450</xdr:rowOff>
        </xdr:from>
        <xdr:to>
          <xdr:col>1</xdr:col>
          <xdr:colOff>2152650</xdr:colOff>
          <xdr:row>79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78</xdr:row>
          <xdr:rowOff>161925</xdr:rowOff>
        </xdr:from>
        <xdr:to>
          <xdr:col>1</xdr:col>
          <xdr:colOff>2152650</xdr:colOff>
          <xdr:row>80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79</xdr:row>
          <xdr:rowOff>161925</xdr:rowOff>
        </xdr:from>
        <xdr:to>
          <xdr:col>1</xdr:col>
          <xdr:colOff>2152650</xdr:colOff>
          <xdr:row>81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81</xdr:row>
          <xdr:rowOff>171450</xdr:rowOff>
        </xdr:from>
        <xdr:to>
          <xdr:col>1</xdr:col>
          <xdr:colOff>2152650</xdr:colOff>
          <xdr:row>83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82</xdr:row>
          <xdr:rowOff>161925</xdr:rowOff>
        </xdr:from>
        <xdr:to>
          <xdr:col>1</xdr:col>
          <xdr:colOff>2152650</xdr:colOff>
          <xdr:row>84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83</xdr:row>
          <xdr:rowOff>161925</xdr:rowOff>
        </xdr:from>
        <xdr:to>
          <xdr:col>1</xdr:col>
          <xdr:colOff>2152650</xdr:colOff>
          <xdr:row>85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I405"/>
  <sheetViews>
    <sheetView tabSelected="1" zoomScale="110" zoomScaleNormal="110" workbookViewId="0">
      <selection activeCell="C46" sqref="C46"/>
    </sheetView>
  </sheetViews>
  <sheetFormatPr defaultColWidth="8.7109375" defaultRowHeight="15" x14ac:dyDescent="0.25"/>
  <cols>
    <col min="1" max="1" width="2.85546875" style="10" customWidth="1"/>
    <col min="2" max="2" width="38.42578125" style="10" customWidth="1"/>
    <col min="3" max="3" width="10.42578125" style="10" customWidth="1"/>
    <col min="4" max="4" width="11.42578125" style="10" customWidth="1"/>
    <col min="5" max="5" width="2.28515625" style="10" customWidth="1"/>
    <col min="6" max="6" width="4.85546875" style="10" customWidth="1"/>
    <col min="7" max="7" width="5.5703125" style="10" customWidth="1"/>
    <col min="8" max="8" width="5" style="10" customWidth="1"/>
    <col min="9" max="9" width="9.42578125" style="10" customWidth="1"/>
    <col min="10" max="10" width="6.5703125" style="10" bestFit="1" customWidth="1"/>
    <col min="11" max="11" width="5.5703125" style="10" customWidth="1"/>
    <col min="12" max="12" width="8" style="10" customWidth="1"/>
    <col min="13" max="13" width="2.7109375" style="10" customWidth="1"/>
    <col min="14" max="14" width="2.85546875" style="9" customWidth="1"/>
    <col min="15" max="15" width="8.7109375" style="10"/>
    <col min="16" max="16" width="11.42578125" style="10" bestFit="1" customWidth="1"/>
    <col min="17" max="23" width="8.7109375" style="10" customWidth="1"/>
    <col min="24" max="24" width="0" style="9" hidden="1" customWidth="1"/>
    <col min="25" max="26" width="8.7109375" style="9"/>
    <col min="27" max="16384" width="8.7109375" style="10"/>
  </cols>
  <sheetData>
    <row r="1" spans="1:35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35" ht="81.599999999999994" customHeight="1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35" ht="28.5" x14ac:dyDescent="0.45">
      <c r="A3" s="11"/>
      <c r="B3" s="54" t="s">
        <v>0</v>
      </c>
      <c r="C3" s="54"/>
      <c r="D3" s="14"/>
      <c r="E3" s="15"/>
      <c r="F3" s="15"/>
      <c r="G3" s="15"/>
      <c r="H3" s="15"/>
      <c r="I3" s="15"/>
      <c r="J3" s="15"/>
      <c r="K3" s="15"/>
      <c r="L3" s="15"/>
      <c r="M3" s="13"/>
      <c r="X3" s="9" t="s">
        <v>3</v>
      </c>
      <c r="Z3" s="9" t="s">
        <v>5</v>
      </c>
    </row>
    <row r="4" spans="1:35" s="20" customFormat="1" ht="42.6" customHeight="1" x14ac:dyDescent="0.25">
      <c r="A4" s="16"/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17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Z4" s="19" t="s">
        <v>35</v>
      </c>
      <c r="AA4" s="19"/>
      <c r="AB4" s="19"/>
      <c r="AC4" s="19"/>
      <c r="AD4" s="19"/>
      <c r="AE4" s="19"/>
      <c r="AF4" s="19"/>
      <c r="AG4" s="19"/>
      <c r="AH4" s="19"/>
      <c r="AI4" s="19"/>
    </row>
    <row r="5" spans="1:35" ht="15.75" x14ac:dyDescent="0.25">
      <c r="A5" s="11"/>
      <c r="B5" s="21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O5" s="22"/>
      <c r="P5" s="22"/>
      <c r="Q5" s="22"/>
      <c r="R5" s="22"/>
      <c r="S5" s="22"/>
      <c r="T5" s="22"/>
      <c r="U5" s="22"/>
      <c r="V5" s="22"/>
      <c r="W5" s="22"/>
      <c r="X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x14ac:dyDescent="0.25">
      <c r="A6" s="11"/>
      <c r="B6" s="23" t="s">
        <v>70</v>
      </c>
      <c r="C6" s="24">
        <f>J86</f>
        <v>0</v>
      </c>
      <c r="D6" s="12" t="s">
        <v>33</v>
      </c>
      <c r="E6" s="60" t="s">
        <v>88</v>
      </c>
      <c r="F6" s="60"/>
      <c r="G6" s="60"/>
      <c r="H6" s="60"/>
      <c r="I6" s="60"/>
      <c r="J6" s="60"/>
      <c r="K6" s="12"/>
      <c r="M6" s="13"/>
      <c r="O6" s="22"/>
      <c r="P6" s="22"/>
      <c r="Q6" s="22"/>
      <c r="R6" s="22"/>
      <c r="S6" s="22"/>
      <c r="T6" s="22"/>
      <c r="U6" s="22"/>
      <c r="V6" s="22"/>
      <c r="W6" s="22"/>
      <c r="X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x14ac:dyDescent="0.25">
      <c r="A7" s="11"/>
      <c r="B7" s="23" t="s">
        <v>73</v>
      </c>
      <c r="C7" s="25"/>
      <c r="D7" s="12"/>
      <c r="E7" s="58" t="s">
        <v>76</v>
      </c>
      <c r="F7" s="59"/>
      <c r="G7" s="59"/>
      <c r="H7" s="59"/>
      <c r="I7" s="59"/>
      <c r="J7" s="59"/>
      <c r="K7" s="59"/>
      <c r="L7" s="59"/>
      <c r="M7" s="13"/>
      <c r="O7" s="22"/>
      <c r="P7" s="22"/>
      <c r="Q7" s="22"/>
      <c r="R7" s="22"/>
      <c r="S7" s="22"/>
      <c r="T7" s="22"/>
      <c r="U7" s="22"/>
      <c r="V7" s="22"/>
      <c r="W7" s="22"/>
      <c r="X7" s="22"/>
      <c r="Y7" s="19" t="s">
        <v>35</v>
      </c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x14ac:dyDescent="0.25">
      <c r="A8" s="11"/>
      <c r="B8" s="23" t="s">
        <v>93</v>
      </c>
      <c r="C8" s="26" t="s">
        <v>95</v>
      </c>
      <c r="D8" s="12"/>
      <c r="E8" s="58" t="s">
        <v>94</v>
      </c>
      <c r="F8" s="59"/>
      <c r="G8" s="59"/>
      <c r="H8" s="59"/>
      <c r="I8" s="59"/>
      <c r="J8" s="59"/>
      <c r="K8" s="59"/>
      <c r="L8" s="59"/>
      <c r="M8" s="13"/>
      <c r="O8" s="22"/>
      <c r="P8" s="27"/>
      <c r="Q8" s="22"/>
      <c r="R8" s="22"/>
      <c r="S8" s="22"/>
      <c r="T8" s="22"/>
      <c r="U8" s="22"/>
      <c r="V8" s="22"/>
      <c r="W8" s="22"/>
      <c r="X8" s="22"/>
      <c r="Y8" s="28" t="s">
        <v>35</v>
      </c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x14ac:dyDescent="0.25">
      <c r="A9" s="11"/>
      <c r="B9" s="23" t="s">
        <v>77</v>
      </c>
      <c r="C9" s="29">
        <f>TotalM2Cost+TotalExtras</f>
        <v>0</v>
      </c>
      <c r="D9" s="30">
        <f>C9*HUFForex</f>
        <v>0</v>
      </c>
      <c r="E9" s="12"/>
      <c r="F9" s="12"/>
      <c r="G9" s="12"/>
      <c r="H9" s="12"/>
      <c r="I9" s="12"/>
      <c r="J9" s="12"/>
      <c r="K9" s="12"/>
      <c r="M9" s="13"/>
      <c r="O9" s="22"/>
      <c r="P9" s="22"/>
      <c r="Q9" s="22"/>
      <c r="R9" s="22"/>
      <c r="S9" s="22"/>
      <c r="T9" s="22"/>
      <c r="U9" s="22"/>
      <c r="V9" s="22"/>
      <c r="W9" s="22"/>
      <c r="X9" s="22"/>
      <c r="Y9" s="28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15.75" x14ac:dyDescent="0.25">
      <c r="A10" s="11"/>
      <c r="B10" s="21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 t="s">
        <v>35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x14ac:dyDescent="0.25">
      <c r="A11" s="11"/>
      <c r="B11" s="23" t="s">
        <v>96</v>
      </c>
      <c r="C11" s="25" t="s">
        <v>5</v>
      </c>
      <c r="D11" s="12"/>
      <c r="E11" s="58" t="s">
        <v>71</v>
      </c>
      <c r="F11" s="59"/>
      <c r="G11" s="59"/>
      <c r="H11" s="59"/>
      <c r="I11" s="59"/>
      <c r="J11" s="59"/>
      <c r="K11" s="59"/>
      <c r="L11" s="59"/>
      <c r="M11" s="13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 t="s">
        <v>35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x14ac:dyDescent="0.25">
      <c r="A12" s="11"/>
      <c r="B12" s="23" t="s">
        <v>7</v>
      </c>
      <c r="C12" s="25">
        <f>IF(Offices&gt;Occupants,Offices, Occupants)</f>
        <v>0</v>
      </c>
      <c r="D12" s="12"/>
      <c r="E12" s="58" t="s">
        <v>72</v>
      </c>
      <c r="F12" s="59"/>
      <c r="G12" s="59"/>
      <c r="H12" s="59"/>
      <c r="I12" s="59"/>
      <c r="J12" s="59"/>
      <c r="K12" s="59"/>
      <c r="L12" s="59"/>
      <c r="M12" s="13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x14ac:dyDescent="0.25">
      <c r="A13" s="11"/>
      <c r="B13" s="23" t="s">
        <v>8</v>
      </c>
      <c r="C13" s="25">
        <f>IF(Offices&gt;Occupants,Offices, Occupants)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3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x14ac:dyDescent="0.25">
      <c r="A14" s="11"/>
      <c r="B14" s="31" t="s">
        <v>79</v>
      </c>
      <c r="C14" s="25">
        <f>IF(Offices&gt;Occupants,Offices, Occupants)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3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x14ac:dyDescent="0.25">
      <c r="A15" s="11"/>
      <c r="B15" s="31" t="s">
        <v>80</v>
      </c>
      <c r="C15" s="51">
        <f>Offices</f>
        <v>0</v>
      </c>
      <c r="D15" s="12"/>
      <c r="E15" s="58" t="s">
        <v>85</v>
      </c>
      <c r="F15" s="59"/>
      <c r="G15" s="59"/>
      <c r="H15" s="59"/>
      <c r="I15" s="59"/>
      <c r="J15" s="59"/>
      <c r="K15" s="59"/>
      <c r="L15" s="59"/>
      <c r="M15" s="13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x14ac:dyDescent="0.25">
      <c r="A16" s="11"/>
      <c r="B16" s="31" t="s">
        <v>9</v>
      </c>
      <c r="C16" s="50"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3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x14ac:dyDescent="0.25">
      <c r="A17" s="11"/>
      <c r="B17" s="32" t="s">
        <v>10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x14ac:dyDescent="0.25">
      <c r="A18" s="11"/>
      <c r="B18" s="33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1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x14ac:dyDescent="0.25">
      <c r="A19" s="11"/>
      <c r="B19" s="3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13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5.75" x14ac:dyDescent="0.25">
      <c r="A20" s="11"/>
      <c r="B20" s="21" t="s">
        <v>11</v>
      </c>
      <c r="C20" s="52" t="s">
        <v>5</v>
      </c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9">
        <f>IF(C20="Yes",Occupants*3,"")</f>
        <v>0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x14ac:dyDescent="0.25">
      <c r="A21" s="11"/>
      <c r="B21" s="23" t="s">
        <v>12</v>
      </c>
      <c r="C21" s="25" t="s">
        <v>5</v>
      </c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9">
        <f>IF(C21="Yes",Occupants*3,"")</f>
        <v>0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x14ac:dyDescent="0.25">
      <c r="A22" s="11"/>
      <c r="B22" s="23" t="s">
        <v>13</v>
      </c>
      <c r="C22" s="25" t="s">
        <v>5</v>
      </c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9">
        <f>IF(C22="Yes",Occupants*3,"")</f>
        <v>0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x14ac:dyDescent="0.25">
      <c r="A23" s="11"/>
      <c r="B23" s="23" t="s">
        <v>14</v>
      </c>
      <c r="C23" s="25" t="s">
        <v>5</v>
      </c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9">
        <f>IF(C23="Yes",Occupants*3,"")</f>
        <v>0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x14ac:dyDescent="0.25">
      <c r="A24" s="11"/>
      <c r="B24" s="31" t="s">
        <v>15</v>
      </c>
      <c r="C24" s="50" t="s">
        <v>5</v>
      </c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9">
        <f>IF(C24="Yes",Occupants*3,"")</f>
        <v>0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x14ac:dyDescent="0.25">
      <c r="A25" s="11"/>
      <c r="B25" s="32" t="s">
        <v>10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13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x14ac:dyDescent="0.25">
      <c r="A26" s="11"/>
      <c r="B26" s="33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13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x14ac:dyDescent="0.25">
      <c r="A27" s="11"/>
      <c r="B27" s="33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13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5.75" x14ac:dyDescent="0.25">
      <c r="A28" s="11"/>
      <c r="B28" s="21" t="s">
        <v>16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x14ac:dyDescent="0.25">
      <c r="A29" s="11"/>
      <c r="B29" s="23" t="s">
        <v>17</v>
      </c>
      <c r="C29" s="25" t="s">
        <v>5</v>
      </c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9">
        <f>IF(C29="Yes",Occupants*5,"")</f>
        <v>0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x14ac:dyDescent="0.25">
      <c r="A30" s="11"/>
      <c r="B30" s="23" t="s">
        <v>18</v>
      </c>
      <c r="C30" s="25" t="s">
        <v>5</v>
      </c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9">
        <f>IF(C30="Yes",Occupants*5,"")</f>
        <v>0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x14ac:dyDescent="0.25">
      <c r="A31" s="11"/>
      <c r="B31" s="23" t="s">
        <v>19</v>
      </c>
      <c r="C31" s="25" t="s">
        <v>6</v>
      </c>
      <c r="D31" s="12"/>
      <c r="E31" s="12"/>
      <c r="F31" s="12"/>
      <c r="G31" s="12"/>
      <c r="H31" s="12"/>
      <c r="I31" s="12"/>
      <c r="J31" s="12"/>
      <c r="K31" s="12"/>
      <c r="L31" s="12"/>
      <c r="M31" s="13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x14ac:dyDescent="0.25">
      <c r="A32" s="11"/>
      <c r="B32" s="34" t="s">
        <v>81</v>
      </c>
      <c r="C32" s="25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3"/>
      <c r="N32" s="9">
        <f>IF(C32&gt;=0,Servers*20,"")</f>
        <v>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5.75" x14ac:dyDescent="0.25">
      <c r="A33" s="11"/>
      <c r="B33" s="21" t="s">
        <v>89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x14ac:dyDescent="0.25">
      <c r="A34" s="11"/>
      <c r="B34" s="34" t="s">
        <v>90</v>
      </c>
      <c r="C34" s="25" t="s">
        <v>5</v>
      </c>
      <c r="D34" s="12"/>
      <c r="E34" s="60" t="s">
        <v>91</v>
      </c>
      <c r="F34" s="60"/>
      <c r="G34" s="60"/>
      <c r="H34" s="60"/>
      <c r="I34" s="60"/>
      <c r="J34" s="60"/>
      <c r="K34" s="60"/>
      <c r="L34" s="12"/>
      <c r="M34" s="13"/>
      <c r="N34" s="9">
        <f>IF(C34="Yes",Occupants*5,"")</f>
        <v>0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5.75" x14ac:dyDescent="0.25">
      <c r="A35" s="11"/>
      <c r="B35" s="21" t="s">
        <v>20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x14ac:dyDescent="0.25">
      <c r="A36" s="11"/>
      <c r="B36" s="23" t="s">
        <v>21</v>
      </c>
      <c r="C36" s="25">
        <f>IF(Offices&gt;Occupants,Offices, Occupants)</f>
        <v>0</v>
      </c>
      <c r="D36" s="12"/>
      <c r="E36" s="60" t="s">
        <v>87</v>
      </c>
      <c r="F36" s="60"/>
      <c r="G36" s="60"/>
      <c r="H36" s="60"/>
      <c r="I36" s="60"/>
      <c r="J36" s="60"/>
      <c r="K36" s="60"/>
      <c r="L36" s="12"/>
      <c r="M36" s="13"/>
      <c r="N36" s="9" t="str">
        <f>IF(C36="Yes",Occupants*3,"")</f>
        <v/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x14ac:dyDescent="0.25">
      <c r="A37" s="11"/>
      <c r="B37" s="23" t="s">
        <v>92</v>
      </c>
      <c r="C37" s="36"/>
      <c r="D37" s="69"/>
      <c r="E37" s="69"/>
      <c r="F37" s="69"/>
      <c r="G37" s="69"/>
      <c r="H37" s="69"/>
      <c r="I37" s="69"/>
      <c r="J37" s="69"/>
      <c r="K37" s="69"/>
      <c r="L37" s="69"/>
      <c r="M37" s="13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x14ac:dyDescent="0.25">
      <c r="A38" s="11"/>
      <c r="B38" s="33"/>
      <c r="C38" s="12"/>
      <c r="D38" s="69"/>
      <c r="E38" s="69"/>
      <c r="F38" s="69"/>
      <c r="G38" s="69"/>
      <c r="H38" s="69"/>
      <c r="I38" s="69"/>
      <c r="J38" s="69"/>
      <c r="K38" s="69"/>
      <c r="L38" s="69"/>
      <c r="M38" s="13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5.75" x14ac:dyDescent="0.25">
      <c r="A39" s="11"/>
      <c r="B39" s="21" t="s">
        <v>22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x14ac:dyDescent="0.25">
      <c r="A40" s="11"/>
      <c r="B40" s="23" t="s">
        <v>23</v>
      </c>
      <c r="C40" s="25" t="s">
        <v>6</v>
      </c>
      <c r="D40" s="12"/>
      <c r="E40" s="60" t="s">
        <v>97</v>
      </c>
      <c r="F40" s="60"/>
      <c r="G40" s="60"/>
      <c r="H40" s="60"/>
      <c r="I40" s="60"/>
      <c r="J40" s="60"/>
      <c r="K40" s="60"/>
      <c r="L40" s="12"/>
      <c r="M40" s="13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x14ac:dyDescent="0.25">
      <c r="A41" s="11"/>
      <c r="B41" s="23" t="s">
        <v>24</v>
      </c>
      <c r="C41" s="25" t="s">
        <v>6</v>
      </c>
      <c r="D41" s="12"/>
      <c r="E41" s="12"/>
      <c r="F41" s="12"/>
      <c r="G41" s="12"/>
      <c r="H41" s="12"/>
      <c r="I41" s="12"/>
      <c r="J41" s="12"/>
      <c r="K41" s="12"/>
      <c r="L41" s="12"/>
      <c r="M41" s="13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x14ac:dyDescent="0.25">
      <c r="A42" s="11"/>
      <c r="B42" s="23" t="s">
        <v>25</v>
      </c>
      <c r="C42" s="25" t="s">
        <v>6</v>
      </c>
      <c r="D42" s="12"/>
      <c r="E42" s="12"/>
      <c r="F42" s="12"/>
      <c r="G42" s="12"/>
      <c r="H42" s="12"/>
      <c r="I42" s="12"/>
      <c r="J42" s="12"/>
      <c r="K42" s="12"/>
      <c r="L42" s="12"/>
      <c r="M42" s="13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.75" x14ac:dyDescent="0.25">
      <c r="A43" s="11"/>
      <c r="B43" s="21" t="s">
        <v>26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x14ac:dyDescent="0.25">
      <c r="A44" s="11"/>
      <c r="B44" s="23" t="s">
        <v>27</v>
      </c>
      <c r="C44" s="35">
        <f>Occupants</f>
        <v>0</v>
      </c>
      <c r="D44" s="12"/>
      <c r="E44" s="60" t="s">
        <v>86</v>
      </c>
      <c r="F44" s="60"/>
      <c r="G44" s="60"/>
      <c r="H44" s="60"/>
      <c r="I44" s="60"/>
      <c r="J44" s="60"/>
      <c r="K44" s="60"/>
      <c r="L44" s="12"/>
      <c r="M44" s="13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5.75" x14ac:dyDescent="0.25">
      <c r="A45" s="11"/>
      <c r="B45" s="21" t="s">
        <v>28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</row>
    <row r="46" spans="1:35" x14ac:dyDescent="0.25">
      <c r="A46" s="11"/>
      <c r="B46" s="23" t="s">
        <v>32</v>
      </c>
      <c r="C46" s="25"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9">
        <f>IF(C46&gt;=0,Parking*30,"")</f>
        <v>0</v>
      </c>
    </row>
    <row r="47" spans="1:35" ht="15.75" x14ac:dyDescent="0.25">
      <c r="A47" s="11"/>
      <c r="B47" s="21" t="s">
        <v>29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35" x14ac:dyDescent="0.25">
      <c r="A48" s="11"/>
      <c r="B48" s="23" t="s">
        <v>30</v>
      </c>
      <c r="C48" s="35" t="s">
        <v>5</v>
      </c>
      <c r="D48" s="12"/>
      <c r="E48" s="60" t="s">
        <v>30</v>
      </c>
      <c r="F48" s="60"/>
      <c r="G48" s="60"/>
      <c r="H48" s="60"/>
      <c r="I48" s="60"/>
      <c r="J48" s="60"/>
      <c r="K48" s="60"/>
      <c r="L48" s="12"/>
      <c r="M48" s="13"/>
    </row>
    <row r="49" spans="1:24" ht="15.75" x14ac:dyDescent="0.25">
      <c r="A49" s="11"/>
      <c r="B49" s="21" t="s">
        <v>31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</row>
    <row r="50" spans="1:24" x14ac:dyDescent="0.25">
      <c r="A50" s="11"/>
      <c r="B50" s="23" t="s">
        <v>30</v>
      </c>
      <c r="C50" s="35" t="s">
        <v>5</v>
      </c>
      <c r="D50" s="12"/>
      <c r="E50" s="60" t="s">
        <v>30</v>
      </c>
      <c r="F50" s="60"/>
      <c r="G50" s="60"/>
      <c r="H50" s="60"/>
      <c r="I50" s="60"/>
      <c r="J50" s="60"/>
      <c r="K50" s="60"/>
      <c r="L50" s="12"/>
      <c r="M50" s="13"/>
    </row>
    <row r="51" spans="1:24" ht="15.75" thickBot="1" x14ac:dyDescent="0.3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  <c r="N51" s="9">
        <f>SUM(N6:N50)</f>
        <v>0</v>
      </c>
    </row>
    <row r="53" spans="1:24" ht="15.75" x14ac:dyDescent="0.25">
      <c r="A53" s="10" t="s">
        <v>35</v>
      </c>
      <c r="B53" s="40" t="s">
        <v>34</v>
      </c>
      <c r="C53" s="41" t="s">
        <v>36</v>
      </c>
      <c r="D53" s="41" t="s">
        <v>82</v>
      </c>
      <c r="E53" s="63" t="s">
        <v>83</v>
      </c>
      <c r="F53" s="64"/>
      <c r="G53" s="63" t="s">
        <v>84</v>
      </c>
      <c r="H53" s="64"/>
      <c r="I53" s="41" t="s">
        <v>78</v>
      </c>
    </row>
    <row r="54" spans="1:24" ht="15.75" x14ac:dyDescent="0.25">
      <c r="B54" s="21" t="s">
        <v>43</v>
      </c>
    </row>
    <row r="55" spans="1:24" x14ac:dyDescent="0.25">
      <c r="A55" s="10" t="s">
        <v>35</v>
      </c>
      <c r="B55" s="42" t="s">
        <v>54</v>
      </c>
      <c r="C55" s="43">
        <v>16.5</v>
      </c>
      <c r="D55" s="43">
        <f t="shared" ref="D55:D62" si="0">IF(X55=TRUE, (C55*E55),0)</f>
        <v>0</v>
      </c>
      <c r="E55" s="65">
        <f>Office001</f>
        <v>12</v>
      </c>
      <c r="F55" s="66"/>
      <c r="G55" s="57">
        <f t="shared" ref="G55:G62" si="1">E55*C55</f>
        <v>198</v>
      </c>
      <c r="H55" s="57"/>
      <c r="I55" s="44">
        <f t="shared" ref="I55:I62" si="2">G55*HUFForex</f>
        <v>62370</v>
      </c>
      <c r="J55" s="9" t="str">
        <f t="shared" ref="J55:J62" si="3">IF(X55=TRUE,C55,"")</f>
        <v/>
      </c>
      <c r="X55" s="53" t="b">
        <v>0</v>
      </c>
    </row>
    <row r="56" spans="1:24" x14ac:dyDescent="0.25">
      <c r="B56" s="42" t="s">
        <v>37</v>
      </c>
      <c r="C56" s="43">
        <v>30.2</v>
      </c>
      <c r="D56" s="43">
        <f t="shared" si="0"/>
        <v>0</v>
      </c>
      <c r="E56" s="65">
        <f>Office002</f>
        <v>12</v>
      </c>
      <c r="F56" s="66"/>
      <c r="G56" s="57">
        <f t="shared" si="1"/>
        <v>362.4</v>
      </c>
      <c r="H56" s="57"/>
      <c r="I56" s="44">
        <f t="shared" si="2"/>
        <v>114156</v>
      </c>
      <c r="J56" s="9" t="str">
        <f t="shared" si="3"/>
        <v/>
      </c>
      <c r="X56" s="53" t="b">
        <v>0</v>
      </c>
    </row>
    <row r="57" spans="1:24" x14ac:dyDescent="0.25">
      <c r="B57" s="42" t="s">
        <v>38</v>
      </c>
      <c r="C57" s="43">
        <v>23.9</v>
      </c>
      <c r="D57" s="43">
        <f t="shared" si="0"/>
        <v>0</v>
      </c>
      <c r="E57" s="65">
        <f>Office003</f>
        <v>12</v>
      </c>
      <c r="F57" s="66"/>
      <c r="G57" s="57">
        <f t="shared" si="1"/>
        <v>286.79999999999995</v>
      </c>
      <c r="H57" s="57"/>
      <c r="I57" s="44">
        <f t="shared" si="2"/>
        <v>90341.999999999985</v>
      </c>
      <c r="J57" s="9" t="str">
        <f t="shared" si="3"/>
        <v/>
      </c>
      <c r="X57" s="53" t="b">
        <v>0</v>
      </c>
    </row>
    <row r="58" spans="1:24" x14ac:dyDescent="0.25">
      <c r="B58" s="42" t="s">
        <v>39</v>
      </c>
      <c r="C58" s="43">
        <v>26.9</v>
      </c>
      <c r="D58" s="43">
        <f t="shared" si="0"/>
        <v>0</v>
      </c>
      <c r="E58" s="65">
        <f>Office004</f>
        <v>12</v>
      </c>
      <c r="F58" s="66"/>
      <c r="G58" s="57">
        <f t="shared" si="1"/>
        <v>322.79999999999995</v>
      </c>
      <c r="H58" s="57"/>
      <c r="I58" s="44">
        <f t="shared" si="2"/>
        <v>101681.99999999999</v>
      </c>
      <c r="J58" s="9" t="str">
        <f t="shared" si="3"/>
        <v/>
      </c>
      <c r="X58" s="53" t="b">
        <v>0</v>
      </c>
    </row>
    <row r="59" spans="1:24" x14ac:dyDescent="0.25">
      <c r="B59" s="42" t="s">
        <v>40</v>
      </c>
      <c r="C59" s="43">
        <v>27</v>
      </c>
      <c r="D59" s="43">
        <f t="shared" si="0"/>
        <v>0</v>
      </c>
      <c r="E59" s="65">
        <f>Office005</f>
        <v>12</v>
      </c>
      <c r="F59" s="66"/>
      <c r="G59" s="57">
        <f t="shared" si="1"/>
        <v>324</v>
      </c>
      <c r="H59" s="57"/>
      <c r="I59" s="44">
        <f t="shared" si="2"/>
        <v>102060</v>
      </c>
      <c r="J59" s="9" t="str">
        <f t="shared" si="3"/>
        <v/>
      </c>
      <c r="X59" s="53" t="b">
        <v>0</v>
      </c>
    </row>
    <row r="60" spans="1:24" x14ac:dyDescent="0.25">
      <c r="B60" s="42" t="s">
        <v>41</v>
      </c>
      <c r="C60" s="43">
        <v>48.5</v>
      </c>
      <c r="D60" s="43">
        <f t="shared" si="0"/>
        <v>0</v>
      </c>
      <c r="E60" s="65">
        <f>Office006</f>
        <v>12</v>
      </c>
      <c r="F60" s="66"/>
      <c r="G60" s="57">
        <f t="shared" si="1"/>
        <v>582</v>
      </c>
      <c r="H60" s="57"/>
      <c r="I60" s="44">
        <f t="shared" si="2"/>
        <v>183330</v>
      </c>
      <c r="J60" s="9" t="str">
        <f t="shared" si="3"/>
        <v/>
      </c>
      <c r="X60" s="53" t="b">
        <v>0</v>
      </c>
    </row>
    <row r="61" spans="1:24" x14ac:dyDescent="0.25">
      <c r="B61" s="42" t="s">
        <v>42</v>
      </c>
      <c r="C61" s="43">
        <v>60.9</v>
      </c>
      <c r="D61" s="43">
        <f t="shared" si="0"/>
        <v>0</v>
      </c>
      <c r="E61" s="65">
        <f>Office007</f>
        <v>12</v>
      </c>
      <c r="F61" s="66"/>
      <c r="G61" s="57">
        <f t="shared" si="1"/>
        <v>730.8</v>
      </c>
      <c r="H61" s="57"/>
      <c r="I61" s="44">
        <f t="shared" si="2"/>
        <v>230202</v>
      </c>
      <c r="J61" s="9" t="str">
        <f t="shared" si="3"/>
        <v/>
      </c>
      <c r="X61" s="53" t="b">
        <v>0</v>
      </c>
    </row>
    <row r="62" spans="1:24" x14ac:dyDescent="0.25">
      <c r="B62" s="42" t="s">
        <v>44</v>
      </c>
      <c r="C62" s="43">
        <v>36.299999999999997</v>
      </c>
      <c r="D62" s="43">
        <f t="shared" si="0"/>
        <v>0</v>
      </c>
      <c r="E62" s="65">
        <f>Office008</f>
        <v>12</v>
      </c>
      <c r="F62" s="66"/>
      <c r="G62" s="57">
        <f t="shared" si="1"/>
        <v>435.59999999999997</v>
      </c>
      <c r="H62" s="57"/>
      <c r="I62" s="44">
        <f t="shared" si="2"/>
        <v>137214</v>
      </c>
      <c r="J62" s="9" t="str">
        <f t="shared" si="3"/>
        <v/>
      </c>
      <c r="X62" s="53" t="b">
        <v>0</v>
      </c>
    </row>
    <row r="63" spans="1:24" ht="15.75" x14ac:dyDescent="0.25">
      <c r="B63" s="21" t="s">
        <v>65</v>
      </c>
      <c r="G63" s="61" t="s">
        <v>35</v>
      </c>
      <c r="H63" s="61"/>
      <c r="J63" s="9"/>
    </row>
    <row r="64" spans="1:24" x14ac:dyDescent="0.25">
      <c r="B64" s="42" t="s">
        <v>45</v>
      </c>
      <c r="C64" s="43">
        <v>33</v>
      </c>
      <c r="D64" s="43">
        <f t="shared" ref="D64:D77" si="4">IF(X64=TRUE, (C64*E64),0)</f>
        <v>0</v>
      </c>
      <c r="E64" s="65">
        <f>Office101</f>
        <v>12</v>
      </c>
      <c r="F64" s="66"/>
      <c r="G64" s="57">
        <f t="shared" ref="G64:G77" si="5">E64*C64</f>
        <v>396</v>
      </c>
      <c r="H64" s="57"/>
      <c r="I64" s="44">
        <f t="shared" ref="I64:I77" si="6">G64*HUFForex</f>
        <v>124740</v>
      </c>
      <c r="J64" s="9" t="str">
        <f t="shared" ref="J64:J77" si="7">IF(X64=TRUE,C64,"")</f>
        <v/>
      </c>
      <c r="X64" s="53" t="b">
        <v>0</v>
      </c>
    </row>
    <row r="65" spans="2:24" x14ac:dyDescent="0.25">
      <c r="B65" s="42" t="s">
        <v>46</v>
      </c>
      <c r="C65" s="43">
        <v>12.1</v>
      </c>
      <c r="D65" s="43">
        <f t="shared" si="4"/>
        <v>0</v>
      </c>
      <c r="E65" s="65">
        <f>Office102</f>
        <v>12</v>
      </c>
      <c r="F65" s="66"/>
      <c r="G65" s="57">
        <f t="shared" si="5"/>
        <v>145.19999999999999</v>
      </c>
      <c r="H65" s="57"/>
      <c r="I65" s="44">
        <f t="shared" si="6"/>
        <v>45738</v>
      </c>
      <c r="J65" s="9" t="str">
        <f t="shared" si="7"/>
        <v/>
      </c>
      <c r="X65" s="53" t="b">
        <v>0</v>
      </c>
    </row>
    <row r="66" spans="2:24" x14ac:dyDescent="0.25">
      <c r="B66" s="42" t="s">
        <v>47</v>
      </c>
      <c r="C66" s="43">
        <v>15.8</v>
      </c>
      <c r="D66" s="43">
        <f t="shared" si="4"/>
        <v>0</v>
      </c>
      <c r="E66" s="65">
        <f>Office103</f>
        <v>12</v>
      </c>
      <c r="F66" s="66"/>
      <c r="G66" s="57">
        <f t="shared" si="5"/>
        <v>189.60000000000002</v>
      </c>
      <c r="H66" s="57"/>
      <c r="I66" s="44">
        <f t="shared" si="6"/>
        <v>59724.000000000007</v>
      </c>
      <c r="J66" s="9" t="str">
        <f t="shared" si="7"/>
        <v/>
      </c>
      <c r="X66" s="53" t="b">
        <v>0</v>
      </c>
    </row>
    <row r="67" spans="2:24" x14ac:dyDescent="0.25">
      <c r="B67" s="42" t="s">
        <v>48</v>
      </c>
      <c r="C67" s="43">
        <v>8.3000000000000007</v>
      </c>
      <c r="D67" s="43">
        <f t="shared" si="4"/>
        <v>0</v>
      </c>
      <c r="E67" s="65">
        <f>Office104</f>
        <v>12</v>
      </c>
      <c r="F67" s="66"/>
      <c r="G67" s="57">
        <f t="shared" si="5"/>
        <v>99.600000000000009</v>
      </c>
      <c r="H67" s="57"/>
      <c r="I67" s="44">
        <f t="shared" si="6"/>
        <v>31374.000000000004</v>
      </c>
      <c r="J67" s="9" t="str">
        <f t="shared" si="7"/>
        <v/>
      </c>
      <c r="X67" s="53" t="b">
        <v>0</v>
      </c>
    </row>
    <row r="68" spans="2:24" x14ac:dyDescent="0.25">
      <c r="B68" s="42" t="s">
        <v>49</v>
      </c>
      <c r="C68" s="43">
        <v>21.1</v>
      </c>
      <c r="D68" s="43">
        <f t="shared" si="4"/>
        <v>0</v>
      </c>
      <c r="E68" s="65">
        <f>Office105</f>
        <v>12</v>
      </c>
      <c r="F68" s="66"/>
      <c r="G68" s="57">
        <f t="shared" si="5"/>
        <v>253.20000000000002</v>
      </c>
      <c r="H68" s="57"/>
      <c r="I68" s="44">
        <f t="shared" si="6"/>
        <v>79758</v>
      </c>
      <c r="J68" s="9" t="str">
        <f t="shared" si="7"/>
        <v/>
      </c>
      <c r="X68" s="53" t="b">
        <v>0</v>
      </c>
    </row>
    <row r="69" spans="2:24" x14ac:dyDescent="0.25">
      <c r="B69" s="42" t="s">
        <v>50</v>
      </c>
      <c r="C69" s="43">
        <v>22.4</v>
      </c>
      <c r="D69" s="43">
        <f t="shared" si="4"/>
        <v>0</v>
      </c>
      <c r="E69" s="65">
        <f>Office106</f>
        <v>12</v>
      </c>
      <c r="F69" s="66"/>
      <c r="G69" s="57">
        <f t="shared" si="5"/>
        <v>268.79999999999995</v>
      </c>
      <c r="H69" s="57"/>
      <c r="I69" s="44">
        <f t="shared" si="6"/>
        <v>84671.999999999985</v>
      </c>
      <c r="J69" s="9" t="str">
        <f t="shared" si="7"/>
        <v/>
      </c>
      <c r="X69" s="53" t="b">
        <v>0</v>
      </c>
    </row>
    <row r="70" spans="2:24" x14ac:dyDescent="0.25">
      <c r="B70" s="42" t="s">
        <v>51</v>
      </c>
      <c r="C70" s="43">
        <v>14</v>
      </c>
      <c r="D70" s="43">
        <f t="shared" si="4"/>
        <v>0</v>
      </c>
      <c r="E70" s="65">
        <f>Office107</f>
        <v>12</v>
      </c>
      <c r="F70" s="66"/>
      <c r="G70" s="57">
        <f t="shared" si="5"/>
        <v>168</v>
      </c>
      <c r="H70" s="57"/>
      <c r="I70" s="44">
        <f t="shared" si="6"/>
        <v>52920</v>
      </c>
      <c r="J70" s="9" t="str">
        <f t="shared" si="7"/>
        <v/>
      </c>
      <c r="X70" s="53" t="b">
        <v>0</v>
      </c>
    </row>
    <row r="71" spans="2:24" x14ac:dyDescent="0.25">
      <c r="B71" s="42" t="s">
        <v>52</v>
      </c>
      <c r="C71" s="43">
        <v>4.8</v>
      </c>
      <c r="D71" s="43">
        <f t="shared" si="4"/>
        <v>0</v>
      </c>
      <c r="E71" s="65">
        <f>Office108</f>
        <v>12</v>
      </c>
      <c r="F71" s="66"/>
      <c r="G71" s="57">
        <f t="shared" si="5"/>
        <v>57.599999999999994</v>
      </c>
      <c r="H71" s="57"/>
      <c r="I71" s="44">
        <f t="shared" si="6"/>
        <v>18144</v>
      </c>
      <c r="J71" s="9" t="str">
        <f t="shared" si="7"/>
        <v/>
      </c>
      <c r="X71" s="53" t="b">
        <v>0</v>
      </c>
    </row>
    <row r="72" spans="2:24" x14ac:dyDescent="0.25">
      <c r="B72" s="42" t="s">
        <v>53</v>
      </c>
      <c r="C72" s="43">
        <v>27</v>
      </c>
      <c r="D72" s="43">
        <f t="shared" si="4"/>
        <v>0</v>
      </c>
      <c r="E72" s="65">
        <f>Office109</f>
        <v>12</v>
      </c>
      <c r="F72" s="66"/>
      <c r="G72" s="57">
        <f t="shared" si="5"/>
        <v>324</v>
      </c>
      <c r="H72" s="57"/>
      <c r="I72" s="44">
        <f t="shared" si="6"/>
        <v>102060</v>
      </c>
      <c r="J72" s="9" t="str">
        <f t="shared" si="7"/>
        <v/>
      </c>
      <c r="X72" s="53" t="b">
        <v>0</v>
      </c>
    </row>
    <row r="73" spans="2:24" x14ac:dyDescent="0.25">
      <c r="B73" s="42" t="s">
        <v>55</v>
      </c>
      <c r="C73" s="43">
        <v>4.0999999999999996</v>
      </c>
      <c r="D73" s="43">
        <f t="shared" si="4"/>
        <v>0</v>
      </c>
      <c r="E73" s="65">
        <f>Office110</f>
        <v>12</v>
      </c>
      <c r="F73" s="66"/>
      <c r="G73" s="57">
        <f t="shared" si="5"/>
        <v>49.199999999999996</v>
      </c>
      <c r="H73" s="57"/>
      <c r="I73" s="44">
        <f t="shared" si="6"/>
        <v>15497.999999999998</v>
      </c>
      <c r="J73" s="9" t="str">
        <f t="shared" si="7"/>
        <v/>
      </c>
      <c r="X73" s="53" t="b">
        <v>0</v>
      </c>
    </row>
    <row r="74" spans="2:24" x14ac:dyDescent="0.25">
      <c r="B74" s="42" t="s">
        <v>56</v>
      </c>
      <c r="C74" s="43">
        <v>3.8</v>
      </c>
      <c r="D74" s="43">
        <f t="shared" si="4"/>
        <v>0</v>
      </c>
      <c r="E74" s="65">
        <f>Office111</f>
        <v>12</v>
      </c>
      <c r="F74" s="66"/>
      <c r="G74" s="57">
        <f t="shared" si="5"/>
        <v>45.599999999999994</v>
      </c>
      <c r="H74" s="57"/>
      <c r="I74" s="44">
        <f t="shared" si="6"/>
        <v>14363.999999999998</v>
      </c>
      <c r="J74" s="9" t="str">
        <f t="shared" si="7"/>
        <v/>
      </c>
      <c r="X74" s="53" t="b">
        <v>0</v>
      </c>
    </row>
    <row r="75" spans="2:24" x14ac:dyDescent="0.25">
      <c r="B75" s="42" t="s">
        <v>57</v>
      </c>
      <c r="C75" s="43">
        <v>16.399999999999999</v>
      </c>
      <c r="D75" s="43">
        <f t="shared" si="4"/>
        <v>0</v>
      </c>
      <c r="E75" s="65">
        <f>Office112</f>
        <v>12</v>
      </c>
      <c r="F75" s="66"/>
      <c r="G75" s="57">
        <f t="shared" si="5"/>
        <v>196.79999999999998</v>
      </c>
      <c r="H75" s="57"/>
      <c r="I75" s="44">
        <f t="shared" si="6"/>
        <v>61991.999999999993</v>
      </c>
      <c r="J75" s="9" t="str">
        <f t="shared" si="7"/>
        <v/>
      </c>
      <c r="X75" s="53" t="b">
        <v>0</v>
      </c>
    </row>
    <row r="76" spans="2:24" x14ac:dyDescent="0.25">
      <c r="B76" s="42" t="s">
        <v>58</v>
      </c>
      <c r="C76" s="43">
        <v>55.5</v>
      </c>
      <c r="D76" s="43">
        <f t="shared" si="4"/>
        <v>0</v>
      </c>
      <c r="E76" s="65">
        <f>Office113</f>
        <v>12</v>
      </c>
      <c r="F76" s="66"/>
      <c r="G76" s="57">
        <f t="shared" si="5"/>
        <v>666</v>
      </c>
      <c r="H76" s="57"/>
      <c r="I76" s="44">
        <f t="shared" si="6"/>
        <v>209790</v>
      </c>
      <c r="J76" s="9" t="str">
        <f t="shared" si="7"/>
        <v/>
      </c>
      <c r="X76" s="53" t="b">
        <v>0</v>
      </c>
    </row>
    <row r="77" spans="2:24" x14ac:dyDescent="0.25">
      <c r="B77" s="42" t="s">
        <v>59</v>
      </c>
      <c r="C77" s="43">
        <v>11.2</v>
      </c>
      <c r="D77" s="43">
        <f t="shared" si="4"/>
        <v>0</v>
      </c>
      <c r="E77" s="65">
        <f>Office114</f>
        <v>12</v>
      </c>
      <c r="F77" s="66"/>
      <c r="G77" s="57">
        <f t="shared" si="5"/>
        <v>134.39999999999998</v>
      </c>
      <c r="H77" s="57"/>
      <c r="I77" s="44">
        <f t="shared" si="6"/>
        <v>42335.999999999993</v>
      </c>
      <c r="J77" s="9" t="str">
        <f t="shared" si="7"/>
        <v/>
      </c>
      <c r="X77" s="53" t="b">
        <v>0</v>
      </c>
    </row>
    <row r="78" spans="2:24" ht="15.75" x14ac:dyDescent="0.25">
      <c r="B78" s="21" t="s">
        <v>64</v>
      </c>
      <c r="C78" s="45"/>
      <c r="D78" s="45"/>
      <c r="G78" s="61">
        <f>F78*C78</f>
        <v>0</v>
      </c>
      <c r="H78" s="61"/>
      <c r="J78" s="9"/>
    </row>
    <row r="79" spans="2:24" x14ac:dyDescent="0.25">
      <c r="B79" s="42" t="s">
        <v>60</v>
      </c>
      <c r="C79" s="43">
        <v>140.4</v>
      </c>
      <c r="D79" s="43">
        <f>IF(X79=TRUE, (C79*E79),0)</f>
        <v>0</v>
      </c>
      <c r="E79" s="65">
        <f>Office201</f>
        <v>12</v>
      </c>
      <c r="F79" s="66"/>
      <c r="G79" s="57">
        <f>E79*C79</f>
        <v>1684.8000000000002</v>
      </c>
      <c r="H79" s="57"/>
      <c r="I79" s="44">
        <f>G79*HUFForex</f>
        <v>530712</v>
      </c>
      <c r="J79" s="9" t="str">
        <f>IF(X79=TRUE,C79,"")</f>
        <v/>
      </c>
      <c r="X79" s="53" t="b">
        <v>0</v>
      </c>
    </row>
    <row r="80" spans="2:24" x14ac:dyDescent="0.25">
      <c r="B80" s="42" t="s">
        <v>61</v>
      </c>
      <c r="C80" s="43">
        <v>14.1</v>
      </c>
      <c r="D80" s="43">
        <f>IF(X80=TRUE, (C80*E80),0)</f>
        <v>0</v>
      </c>
      <c r="E80" s="65">
        <f>Office202</f>
        <v>12</v>
      </c>
      <c r="F80" s="66"/>
      <c r="G80" s="57">
        <f>E80*C80</f>
        <v>169.2</v>
      </c>
      <c r="H80" s="57"/>
      <c r="I80" s="44">
        <f>G80*HUFForex</f>
        <v>53298</v>
      </c>
      <c r="J80" s="9" t="str">
        <f>IF(X80=TRUE,C80,"")</f>
        <v/>
      </c>
      <c r="X80" s="53" t="b">
        <v>0</v>
      </c>
    </row>
    <row r="81" spans="1:24" x14ac:dyDescent="0.25">
      <c r="B81" s="42" t="s">
        <v>62</v>
      </c>
      <c r="C81" s="43">
        <v>24.2</v>
      </c>
      <c r="D81" s="43">
        <f>IF(X81=TRUE, (C81*E81),0)</f>
        <v>0</v>
      </c>
      <c r="E81" s="65">
        <f>Office203</f>
        <v>12</v>
      </c>
      <c r="F81" s="66"/>
      <c r="G81" s="57">
        <f>E81*C81</f>
        <v>290.39999999999998</v>
      </c>
      <c r="H81" s="57"/>
      <c r="I81" s="44">
        <f>G81*HUFForex</f>
        <v>91476</v>
      </c>
      <c r="J81" s="9" t="str">
        <f>IF(X81=TRUE,C81,"")</f>
        <v/>
      </c>
      <c r="X81" s="53" t="b">
        <v>0</v>
      </c>
    </row>
    <row r="82" spans="1:24" ht="15.75" x14ac:dyDescent="0.25">
      <c r="B82" s="21" t="s">
        <v>63</v>
      </c>
      <c r="C82" s="45"/>
      <c r="D82" s="45"/>
      <c r="G82" s="61">
        <f>F82*C82</f>
        <v>0</v>
      </c>
      <c r="H82" s="61"/>
      <c r="J82" s="9"/>
    </row>
    <row r="83" spans="1:24" x14ac:dyDescent="0.25">
      <c r="B83" s="42" t="s">
        <v>66</v>
      </c>
      <c r="C83" s="43">
        <v>46</v>
      </c>
      <c r="D83" s="43">
        <f>IF(X83=TRUE, (C83*E83),0)</f>
        <v>0</v>
      </c>
      <c r="E83" s="65">
        <f>Office301</f>
        <v>12</v>
      </c>
      <c r="F83" s="66"/>
      <c r="G83" s="57">
        <f>E83*C83</f>
        <v>552</v>
      </c>
      <c r="H83" s="57"/>
      <c r="I83" s="44">
        <f>G83*HUFForex</f>
        <v>173880</v>
      </c>
      <c r="J83" s="9" t="str">
        <f>IF(X83=TRUE,C83,"")</f>
        <v/>
      </c>
      <c r="X83" s="53" t="b">
        <v>0</v>
      </c>
    </row>
    <row r="84" spans="1:24" x14ac:dyDescent="0.25">
      <c r="B84" s="42" t="s">
        <v>67</v>
      </c>
      <c r="C84" s="43">
        <v>29.4</v>
      </c>
      <c r="D84" s="43">
        <f>IF(X84=TRUE, (C84*E84),0)</f>
        <v>0</v>
      </c>
      <c r="E84" s="65">
        <f>Office302</f>
        <v>12</v>
      </c>
      <c r="F84" s="66"/>
      <c r="G84" s="57">
        <f>E84*C84</f>
        <v>352.79999999999995</v>
      </c>
      <c r="H84" s="57"/>
      <c r="I84" s="44">
        <f>G84*HUFForex</f>
        <v>111131.99999999999</v>
      </c>
      <c r="J84" s="9" t="str">
        <f>IF(X84=TRUE,C84,"")</f>
        <v/>
      </c>
      <c r="X84" s="53" t="b">
        <v>0</v>
      </c>
    </row>
    <row r="85" spans="1:24" x14ac:dyDescent="0.25">
      <c r="B85" s="42" t="s">
        <v>68</v>
      </c>
      <c r="C85" s="43">
        <v>30.8</v>
      </c>
      <c r="D85" s="43">
        <f>IF(X85=TRUE, (C85*E85),0)</f>
        <v>0</v>
      </c>
      <c r="E85" s="65">
        <f>Office303</f>
        <v>12</v>
      </c>
      <c r="F85" s="66"/>
      <c r="G85" s="57">
        <f>E85*C85</f>
        <v>369.6</v>
      </c>
      <c r="H85" s="57"/>
      <c r="I85" s="44">
        <f>G85*HUFForex</f>
        <v>116424</v>
      </c>
      <c r="J85" s="9" t="str">
        <f>IF(X85=TRUE,C85,"")</f>
        <v/>
      </c>
      <c r="X85" s="53" t="b">
        <v>0</v>
      </c>
    </row>
    <row r="86" spans="1:24" x14ac:dyDescent="0.25">
      <c r="B86" s="42"/>
      <c r="C86" s="43">
        <f>SUM(C55:C85)</f>
        <v>804.6</v>
      </c>
      <c r="D86" s="43">
        <f>SUM(D55:D85)</f>
        <v>0</v>
      </c>
      <c r="E86" s="67"/>
      <c r="F86" s="68"/>
      <c r="G86" s="57">
        <f t="shared" ref="G86:H86" si="8">SUM(G55:G85)</f>
        <v>9655.2000000000007</v>
      </c>
      <c r="H86" s="57">
        <f t="shared" si="8"/>
        <v>0</v>
      </c>
      <c r="I86" s="44">
        <f>G86*HUFForex</f>
        <v>3041388</v>
      </c>
      <c r="J86" s="46">
        <f t="shared" ref="J86" si="9">SUM(J55:J85)</f>
        <v>0</v>
      </c>
      <c r="K86" s="47">
        <f t="shared" ref="K86" si="10">SUM(K55:K85)</f>
        <v>0</v>
      </c>
    </row>
    <row r="87" spans="1:24" x14ac:dyDescent="0.25">
      <c r="B87" s="48" t="s">
        <v>35</v>
      </c>
      <c r="C87" s="45" t="s">
        <v>35</v>
      </c>
      <c r="D87" s="45"/>
      <c r="G87" s="62"/>
      <c r="H87" s="62"/>
      <c r="J87" s="9">
        <f>COUNT(J55:J85)</f>
        <v>0</v>
      </c>
    </row>
    <row r="88" spans="1:24" x14ac:dyDescent="0.25">
      <c r="B88" s="48"/>
      <c r="C88" s="45"/>
      <c r="D88" s="45"/>
      <c r="G88" s="62"/>
      <c r="H88" s="62"/>
    </row>
    <row r="89" spans="1:24" x14ac:dyDescent="0.25">
      <c r="B89" s="48"/>
      <c r="C89" s="45"/>
      <c r="D89" s="45"/>
    </row>
    <row r="90" spans="1:24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24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24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24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24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24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24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24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24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24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X99" s="49"/>
    </row>
    <row r="100" spans="1:24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X100" s="49"/>
    </row>
    <row r="101" spans="1:24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24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24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24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24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24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24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24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24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24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24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24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1:13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1:13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1:13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1:13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1:13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1:13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1:13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3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1:13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1:13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1:13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1:13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1:13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3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1:13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1:13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1:13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1:13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1:13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1:13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1:13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1:13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1:13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1:13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1:13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1:13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1:13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1:13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1:13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1:13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1:13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1:13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1:13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1:13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1:13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1:13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1:13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1:13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1:13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1:13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1:13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1:13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1:13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1:13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1:13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1:13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1:13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1:13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1:13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1:13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1:13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1:13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1:13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1:13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1:13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1:13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1:13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1:13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1:13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1:13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1:13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1:13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1:13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1:13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1:13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1:13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1:13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1:13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1:13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1:13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1:13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1:13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3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1:13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1:13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1:13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1:13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1:13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1:13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1:13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  <row r="224" spans="1:13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</row>
    <row r="225" spans="1:13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1:13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</row>
    <row r="227" spans="1:13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</row>
    <row r="228" spans="1:13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</row>
    <row r="229" spans="1:13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</row>
    <row r="230" spans="1:13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</row>
    <row r="231" spans="1:13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</row>
    <row r="232" spans="1:13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</row>
    <row r="233" spans="1:13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</row>
    <row r="234" spans="1:13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</row>
    <row r="235" spans="1:13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</row>
    <row r="236" spans="1:13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</row>
    <row r="237" spans="1:13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</row>
    <row r="238" spans="1:13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</row>
    <row r="239" spans="1:13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</row>
    <row r="240" spans="1:13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</row>
    <row r="241" spans="1:13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</row>
    <row r="242" spans="1:13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</row>
    <row r="243" spans="1:13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</row>
    <row r="244" spans="1:13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</row>
    <row r="245" spans="1:13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</row>
    <row r="246" spans="1:13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</row>
    <row r="247" spans="1:13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</row>
    <row r="248" spans="1:13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</row>
    <row r="249" spans="1:13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</row>
    <row r="250" spans="1:13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</row>
    <row r="251" spans="1:13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</row>
    <row r="252" spans="1:13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</row>
    <row r="253" spans="1:13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</row>
    <row r="254" spans="1:13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</row>
    <row r="255" spans="1:13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</row>
    <row r="256" spans="1:13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</row>
    <row r="257" spans="1:13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</row>
    <row r="258" spans="1:13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</row>
    <row r="259" spans="1:13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</row>
    <row r="260" spans="1:13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</row>
    <row r="261" spans="1:13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</row>
    <row r="262" spans="1:13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</row>
    <row r="263" spans="1:13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</row>
    <row r="264" spans="1:13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</row>
    <row r="265" spans="1:13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</row>
    <row r="266" spans="1:13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</row>
    <row r="267" spans="1:13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</row>
    <row r="268" spans="1:13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</row>
    <row r="269" spans="1:13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</row>
    <row r="270" spans="1:13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</row>
    <row r="271" spans="1:13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</row>
    <row r="272" spans="1:13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</row>
    <row r="273" spans="1:13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4" spans="1:13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</row>
    <row r="275" spans="1:13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</row>
    <row r="276" spans="1:13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</row>
    <row r="277" spans="1:13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</row>
    <row r="278" spans="1:13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</row>
    <row r="279" spans="1:13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</row>
    <row r="280" spans="1:13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</row>
    <row r="281" spans="1:13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</row>
    <row r="282" spans="1:13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</row>
    <row r="283" spans="1:13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</row>
    <row r="284" spans="1:13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</row>
    <row r="285" spans="1:13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</row>
    <row r="286" spans="1:13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</row>
    <row r="287" spans="1:13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</row>
    <row r="288" spans="1:13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</row>
    <row r="289" spans="1:13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</row>
    <row r="290" spans="1:13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</row>
    <row r="291" spans="1:13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</row>
    <row r="292" spans="1:13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</row>
    <row r="293" spans="1:13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</row>
    <row r="294" spans="1:13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</row>
    <row r="295" spans="1:13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</row>
    <row r="296" spans="1:13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</row>
    <row r="297" spans="1:13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</row>
    <row r="298" spans="1:13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</row>
    <row r="299" spans="1:13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</row>
    <row r="300" spans="1:13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</row>
    <row r="301" spans="1:13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</row>
    <row r="302" spans="1:13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</row>
    <row r="303" spans="1:13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</row>
    <row r="304" spans="1:13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</row>
    <row r="305" spans="1:13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</row>
    <row r="306" spans="1:13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</row>
    <row r="307" spans="1:13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</row>
    <row r="308" spans="1:13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</row>
    <row r="309" spans="1:13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</row>
    <row r="310" spans="1:13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</row>
    <row r="311" spans="1:13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</row>
    <row r="312" spans="1:13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</row>
    <row r="313" spans="1:13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</row>
    <row r="314" spans="1:13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</row>
    <row r="315" spans="1:13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</row>
    <row r="316" spans="1:13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</row>
    <row r="317" spans="1:13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</row>
    <row r="318" spans="1:13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</row>
    <row r="319" spans="1:13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</row>
    <row r="320" spans="1:13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</row>
    <row r="321" spans="1:13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</row>
    <row r="322" spans="1:13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</row>
    <row r="323" spans="1:13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</row>
    <row r="324" spans="1:13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</row>
    <row r="325" spans="1:13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</row>
    <row r="326" spans="1:13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</row>
    <row r="327" spans="1:13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</row>
    <row r="328" spans="1:13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</row>
    <row r="329" spans="1:13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</row>
    <row r="330" spans="1:13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</row>
    <row r="331" spans="1:13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</row>
    <row r="332" spans="1:13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</row>
    <row r="333" spans="1:13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</row>
    <row r="334" spans="1:13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</row>
    <row r="335" spans="1:13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</row>
    <row r="336" spans="1:13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</row>
    <row r="337" spans="1:13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</row>
    <row r="338" spans="1:13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</row>
    <row r="339" spans="1:13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</row>
    <row r="340" spans="1:13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</row>
    <row r="341" spans="1:13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</row>
    <row r="342" spans="1:13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</row>
    <row r="343" spans="1:13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</row>
    <row r="344" spans="1:13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</row>
    <row r="345" spans="1:13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</row>
    <row r="346" spans="1:13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</row>
    <row r="347" spans="1:13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</row>
    <row r="348" spans="1:13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</row>
    <row r="349" spans="1:13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</row>
    <row r="350" spans="1:13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</row>
    <row r="351" spans="1:13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</row>
    <row r="352" spans="1:13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</row>
    <row r="353" spans="1:13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</row>
    <row r="354" spans="1:13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</row>
    <row r="355" spans="1:13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</row>
    <row r="356" spans="1:13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</row>
    <row r="357" spans="1:13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</row>
    <row r="358" spans="1:13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</row>
    <row r="359" spans="1:13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</row>
    <row r="360" spans="1:13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</row>
    <row r="361" spans="1:13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</row>
    <row r="362" spans="1:13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</row>
    <row r="363" spans="1:13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</row>
    <row r="364" spans="1:13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</row>
    <row r="365" spans="1:13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</row>
    <row r="366" spans="1:13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</row>
    <row r="367" spans="1:13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</row>
    <row r="368" spans="1:13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</row>
    <row r="369" spans="1:13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</row>
    <row r="370" spans="1:13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</row>
    <row r="371" spans="1:13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</row>
    <row r="372" spans="1:13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</row>
    <row r="373" spans="1:13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</row>
    <row r="374" spans="1:13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</row>
    <row r="375" spans="1:13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</row>
    <row r="376" spans="1:13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</row>
    <row r="377" spans="1:13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</row>
    <row r="378" spans="1:13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</row>
    <row r="379" spans="1:13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</row>
    <row r="380" spans="1:13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</row>
    <row r="381" spans="1:13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</row>
    <row r="382" spans="1:13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</row>
    <row r="383" spans="1:13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</row>
    <row r="384" spans="1:13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</row>
    <row r="385" spans="1:13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</row>
    <row r="386" spans="1:13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</row>
    <row r="387" spans="1:13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</row>
    <row r="388" spans="1:13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</row>
    <row r="389" spans="1:13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</row>
    <row r="390" spans="1:13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</row>
    <row r="391" spans="1:13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</row>
    <row r="392" spans="1:13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</row>
    <row r="393" spans="1:13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</row>
    <row r="394" spans="1:13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</row>
    <row r="395" spans="1:13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</row>
    <row r="396" spans="1:13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</row>
    <row r="397" spans="1:13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</row>
    <row r="398" spans="1:13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</row>
    <row r="399" spans="1:13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</row>
    <row r="400" spans="1:13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</row>
    <row r="401" spans="1:13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</row>
    <row r="402" spans="1:13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</row>
    <row r="403" spans="1:13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</row>
    <row r="404" spans="1:13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</row>
    <row r="405" spans="1:13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</row>
  </sheetData>
  <sheetProtection algorithmName="SHA-512" hashValue="az/NUamoXq7sC67B+OOmsPDRMJD70QdvqRbZWjwRPC4MA4THxTDeP1KPpBRAV7Pm/3cyuM4rVcmpvbAOcK/Yug==" saltValue="QMM0mXQ7U8J74bBQa1gsNw==" spinCount="100000" sheet="1" scenarios="1" selectLockedCells="1"/>
  <mergeCells count="82">
    <mergeCell ref="E85:F85"/>
    <mergeCell ref="E86:F86"/>
    <mergeCell ref="E34:K34"/>
    <mergeCell ref="D37:L38"/>
    <mergeCell ref="E8:L8"/>
    <mergeCell ref="E40:K40"/>
    <mergeCell ref="E79:F79"/>
    <mergeCell ref="E80:F80"/>
    <mergeCell ref="E81:F81"/>
    <mergeCell ref="E83:F83"/>
    <mergeCell ref="E84:F84"/>
    <mergeCell ref="E73:F73"/>
    <mergeCell ref="E74:F74"/>
    <mergeCell ref="E75:F75"/>
    <mergeCell ref="E76:F76"/>
    <mergeCell ref="E77:F77"/>
    <mergeCell ref="E68:F68"/>
    <mergeCell ref="E69:F69"/>
    <mergeCell ref="E70:F70"/>
    <mergeCell ref="E71:F71"/>
    <mergeCell ref="E72:F72"/>
    <mergeCell ref="E62:F62"/>
    <mergeCell ref="E64:F64"/>
    <mergeCell ref="E65:F65"/>
    <mergeCell ref="E66:F66"/>
    <mergeCell ref="E67:F67"/>
    <mergeCell ref="E58:F58"/>
    <mergeCell ref="E59:F59"/>
    <mergeCell ref="E60:F60"/>
    <mergeCell ref="E61:F61"/>
    <mergeCell ref="G86:H86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87:H87"/>
    <mergeCell ref="G88:H88"/>
    <mergeCell ref="E11:L11"/>
    <mergeCell ref="E12:L12"/>
    <mergeCell ref="E15:L15"/>
    <mergeCell ref="E44:K44"/>
    <mergeCell ref="E36:K36"/>
    <mergeCell ref="E48:K48"/>
    <mergeCell ref="E50:K50"/>
    <mergeCell ref="G53:H53"/>
    <mergeCell ref="E53:F53"/>
    <mergeCell ref="E55:F55"/>
    <mergeCell ref="E56:F56"/>
    <mergeCell ref="E57:F57"/>
    <mergeCell ref="G81:H81"/>
    <mergeCell ref="G82:H82"/>
    <mergeCell ref="G74:H74"/>
    <mergeCell ref="G75:H75"/>
    <mergeCell ref="G66:H66"/>
    <mergeCell ref="G67:H67"/>
    <mergeCell ref="G68:H68"/>
    <mergeCell ref="G69:H69"/>
    <mergeCell ref="G70:H70"/>
    <mergeCell ref="G61:H61"/>
    <mergeCell ref="G62:H62"/>
    <mergeCell ref="G63:H63"/>
    <mergeCell ref="G64:H64"/>
    <mergeCell ref="G65:H65"/>
    <mergeCell ref="G56:H56"/>
    <mergeCell ref="G57:H57"/>
    <mergeCell ref="G58:H58"/>
    <mergeCell ref="G59:H59"/>
    <mergeCell ref="G60:H60"/>
    <mergeCell ref="B3:C3"/>
    <mergeCell ref="B4:L4"/>
    <mergeCell ref="C25:L27"/>
    <mergeCell ref="C17:L19"/>
    <mergeCell ref="G55:H55"/>
    <mergeCell ref="E7:L7"/>
    <mergeCell ref="E6:J6"/>
  </mergeCells>
  <dataValidations count="4">
    <dataValidation type="list" allowBlank="1" showInputMessage="1" showErrorMessage="1" sqref="C29:C31 C20:D24 C50:D50 C11 C48:D48 C40:C42 C34">
      <formula1>YesNo</formula1>
    </dataValidation>
    <dataValidation type="whole" allowBlank="1" showInputMessage="1" showErrorMessage="1" sqref="C25:D26 C17:D18">
      <formula1>1</formula1>
      <formula2>100</formula2>
    </dataValidation>
    <dataValidation type="whole" allowBlank="1" showInputMessage="1" showErrorMessage="1" sqref="C46:D46 D36:D37 C44:D44 C12:D16 C36:C38">
      <formula1>0</formula1>
      <formula2>100</formula2>
    </dataValidation>
    <dataValidation type="list" allowBlank="1" showInputMessage="1" showErrorMessage="1" sqref="C8">
      <formula1>Duration</formula1>
    </dataValidation>
  </dataValidations>
  <printOptions horizontalCentered="1"/>
  <pageMargins left="0.25" right="0.25" top="0.25" bottom="0.75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1</xdr:col>
                    <xdr:colOff>1838325</xdr:colOff>
                    <xdr:row>53</xdr:row>
                    <xdr:rowOff>171450</xdr:rowOff>
                  </from>
                  <to>
                    <xdr:col>1</xdr:col>
                    <xdr:colOff>2143125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1</xdr:col>
                    <xdr:colOff>1838325</xdr:colOff>
                    <xdr:row>54</xdr:row>
                    <xdr:rowOff>152400</xdr:rowOff>
                  </from>
                  <to>
                    <xdr:col>1</xdr:col>
                    <xdr:colOff>2143125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1</xdr:col>
                    <xdr:colOff>1838325</xdr:colOff>
                    <xdr:row>55</xdr:row>
                    <xdr:rowOff>152400</xdr:rowOff>
                  </from>
                  <to>
                    <xdr:col>1</xdr:col>
                    <xdr:colOff>2143125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1</xdr:col>
                    <xdr:colOff>1838325</xdr:colOff>
                    <xdr:row>56</xdr:row>
                    <xdr:rowOff>161925</xdr:rowOff>
                  </from>
                  <to>
                    <xdr:col>1</xdr:col>
                    <xdr:colOff>2143125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1</xdr:col>
                    <xdr:colOff>1838325</xdr:colOff>
                    <xdr:row>57</xdr:row>
                    <xdr:rowOff>161925</xdr:rowOff>
                  </from>
                  <to>
                    <xdr:col>1</xdr:col>
                    <xdr:colOff>2143125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1</xdr:col>
                    <xdr:colOff>1838325</xdr:colOff>
                    <xdr:row>58</xdr:row>
                    <xdr:rowOff>161925</xdr:rowOff>
                  </from>
                  <to>
                    <xdr:col>1</xdr:col>
                    <xdr:colOff>2143125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>
                <anchor moveWithCells="1">
                  <from>
                    <xdr:col>1</xdr:col>
                    <xdr:colOff>1838325</xdr:colOff>
                    <xdr:row>59</xdr:row>
                    <xdr:rowOff>161925</xdr:rowOff>
                  </from>
                  <to>
                    <xdr:col>1</xdr:col>
                    <xdr:colOff>2143125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locked="0" defaultSize="0" autoFill="0" autoLine="0" autoPict="0">
                <anchor moveWithCells="1">
                  <from>
                    <xdr:col>1</xdr:col>
                    <xdr:colOff>1838325</xdr:colOff>
                    <xdr:row>60</xdr:row>
                    <xdr:rowOff>161925</xdr:rowOff>
                  </from>
                  <to>
                    <xdr:col>1</xdr:col>
                    <xdr:colOff>2143125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>
                  <from>
                    <xdr:col>1</xdr:col>
                    <xdr:colOff>1838325</xdr:colOff>
                    <xdr:row>62</xdr:row>
                    <xdr:rowOff>171450</xdr:rowOff>
                  </from>
                  <to>
                    <xdr:col>1</xdr:col>
                    <xdr:colOff>2143125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locked="0" defaultSize="0" autoFill="0" autoLine="0" autoPict="0">
                <anchor moveWithCells="1">
                  <from>
                    <xdr:col>1</xdr:col>
                    <xdr:colOff>1838325</xdr:colOff>
                    <xdr:row>63</xdr:row>
                    <xdr:rowOff>161925</xdr:rowOff>
                  </from>
                  <to>
                    <xdr:col>1</xdr:col>
                    <xdr:colOff>2143125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locked="0" defaultSize="0" autoFill="0" autoLine="0" autoPict="0">
                <anchor moveWithCells="1">
                  <from>
                    <xdr:col>1</xdr:col>
                    <xdr:colOff>1838325</xdr:colOff>
                    <xdr:row>64</xdr:row>
                    <xdr:rowOff>161925</xdr:rowOff>
                  </from>
                  <to>
                    <xdr:col>1</xdr:col>
                    <xdr:colOff>2143125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locked="0" defaultSize="0" autoFill="0" autoLine="0" autoPict="0">
                <anchor moveWithCells="1">
                  <from>
                    <xdr:col>1</xdr:col>
                    <xdr:colOff>1838325</xdr:colOff>
                    <xdr:row>65</xdr:row>
                    <xdr:rowOff>152400</xdr:rowOff>
                  </from>
                  <to>
                    <xdr:col>1</xdr:col>
                    <xdr:colOff>2143125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locked="0" defaultSize="0" autoFill="0" autoLine="0" autoPict="0">
                <anchor moveWithCells="1">
                  <from>
                    <xdr:col>1</xdr:col>
                    <xdr:colOff>1838325</xdr:colOff>
                    <xdr:row>66</xdr:row>
                    <xdr:rowOff>161925</xdr:rowOff>
                  </from>
                  <to>
                    <xdr:col>1</xdr:col>
                    <xdr:colOff>2143125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67</xdr:row>
                    <xdr:rowOff>161925</xdr:rowOff>
                  </from>
                  <to>
                    <xdr:col>1</xdr:col>
                    <xdr:colOff>2152650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68</xdr:row>
                    <xdr:rowOff>161925</xdr:rowOff>
                  </from>
                  <to>
                    <xdr:col>1</xdr:col>
                    <xdr:colOff>2152650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69</xdr:row>
                    <xdr:rowOff>161925</xdr:rowOff>
                  </from>
                  <to>
                    <xdr:col>1</xdr:col>
                    <xdr:colOff>2152650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70</xdr:row>
                    <xdr:rowOff>161925</xdr:rowOff>
                  </from>
                  <to>
                    <xdr:col>1</xdr:col>
                    <xdr:colOff>2152650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71</xdr:row>
                    <xdr:rowOff>161925</xdr:rowOff>
                  </from>
                  <to>
                    <xdr:col>1</xdr:col>
                    <xdr:colOff>2152650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72</xdr:row>
                    <xdr:rowOff>152400</xdr:rowOff>
                  </from>
                  <to>
                    <xdr:col>1</xdr:col>
                    <xdr:colOff>2152650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73</xdr:row>
                    <xdr:rowOff>161925</xdr:rowOff>
                  </from>
                  <to>
                    <xdr:col>1</xdr:col>
                    <xdr:colOff>2152650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74</xdr:row>
                    <xdr:rowOff>161925</xdr:rowOff>
                  </from>
                  <to>
                    <xdr:col>1</xdr:col>
                    <xdr:colOff>2152650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75</xdr:row>
                    <xdr:rowOff>152400</xdr:rowOff>
                  </from>
                  <to>
                    <xdr:col>1</xdr:col>
                    <xdr:colOff>2152650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77</xdr:row>
                    <xdr:rowOff>171450</xdr:rowOff>
                  </from>
                  <to>
                    <xdr:col>1</xdr:col>
                    <xdr:colOff>2152650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78</xdr:row>
                    <xdr:rowOff>161925</xdr:rowOff>
                  </from>
                  <to>
                    <xdr:col>1</xdr:col>
                    <xdr:colOff>2152650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79</xdr:row>
                    <xdr:rowOff>161925</xdr:rowOff>
                  </from>
                  <to>
                    <xdr:col>1</xdr:col>
                    <xdr:colOff>2152650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81</xdr:row>
                    <xdr:rowOff>171450</xdr:rowOff>
                  </from>
                  <to>
                    <xdr:col>1</xdr:col>
                    <xdr:colOff>2152650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82</xdr:row>
                    <xdr:rowOff>161925</xdr:rowOff>
                  </from>
                  <to>
                    <xdr:col>1</xdr:col>
                    <xdr:colOff>2152650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locked="0" defaultSize="0" autoFill="0" autoLine="0" autoPict="0">
                <anchor moveWithCells="1">
                  <from>
                    <xdr:col>1</xdr:col>
                    <xdr:colOff>1847850</xdr:colOff>
                    <xdr:row>83</xdr:row>
                    <xdr:rowOff>161925</xdr:rowOff>
                  </from>
                  <to>
                    <xdr:col>1</xdr:col>
                    <xdr:colOff>2152650</xdr:colOff>
                    <xdr:row>85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F13" sqref="F13"/>
    </sheetView>
  </sheetViews>
  <sheetFormatPr defaultRowHeight="15" x14ac:dyDescent="0.25"/>
  <cols>
    <col min="1" max="1" width="22.7109375" bestFit="1" customWidth="1"/>
    <col min="2" max="2" width="12.28515625" customWidth="1"/>
    <col min="6" max="6" width="17.5703125" customWidth="1"/>
  </cols>
  <sheetData>
    <row r="1" spans="1:6" ht="15.75" x14ac:dyDescent="0.25">
      <c r="A1" s="1" t="s">
        <v>74</v>
      </c>
      <c r="B1" s="1" t="s">
        <v>75</v>
      </c>
      <c r="D1" s="1" t="s">
        <v>69</v>
      </c>
      <c r="F1" s="1"/>
    </row>
    <row r="2" spans="1:6" ht="15.75" x14ac:dyDescent="0.25">
      <c r="A2" s="1" t="s">
        <v>43</v>
      </c>
    </row>
    <row r="3" spans="1:6" ht="15.75" x14ac:dyDescent="0.25">
      <c r="A3" s="2" t="s">
        <v>54</v>
      </c>
      <c r="B3" s="4">
        <v>12</v>
      </c>
      <c r="D3" s="1" t="s">
        <v>78</v>
      </c>
      <c r="E3">
        <v>315</v>
      </c>
    </row>
    <row r="4" spans="1:6" x14ac:dyDescent="0.25">
      <c r="A4" s="2" t="s">
        <v>37</v>
      </c>
      <c r="B4" s="4">
        <v>12</v>
      </c>
    </row>
    <row r="5" spans="1:6" x14ac:dyDescent="0.25">
      <c r="A5" s="2" t="s">
        <v>38</v>
      </c>
      <c r="B5" s="4">
        <v>12</v>
      </c>
    </row>
    <row r="6" spans="1:6" x14ac:dyDescent="0.25">
      <c r="A6" s="2" t="s">
        <v>39</v>
      </c>
      <c r="B6" s="4">
        <v>12</v>
      </c>
    </row>
    <row r="7" spans="1:6" x14ac:dyDescent="0.25">
      <c r="A7" s="2" t="s">
        <v>40</v>
      </c>
      <c r="B7" s="4">
        <v>12</v>
      </c>
    </row>
    <row r="8" spans="1:6" x14ac:dyDescent="0.25">
      <c r="A8" s="2" t="s">
        <v>41</v>
      </c>
      <c r="B8" s="4">
        <v>12</v>
      </c>
    </row>
    <row r="9" spans="1:6" x14ac:dyDescent="0.25">
      <c r="A9" s="2" t="s">
        <v>42</v>
      </c>
      <c r="B9" s="4">
        <v>12</v>
      </c>
    </row>
    <row r="10" spans="1:6" x14ac:dyDescent="0.25">
      <c r="A10" s="2" t="s">
        <v>44</v>
      </c>
      <c r="B10" s="4">
        <v>12</v>
      </c>
    </row>
    <row r="11" spans="1:6" ht="15.75" x14ac:dyDescent="0.25">
      <c r="A11" s="1" t="s">
        <v>65</v>
      </c>
      <c r="B11" s="3" t="s">
        <v>35</v>
      </c>
    </row>
    <row r="12" spans="1:6" x14ac:dyDescent="0.25">
      <c r="A12" s="5" t="s">
        <v>45</v>
      </c>
      <c r="B12" s="4">
        <v>12</v>
      </c>
    </row>
    <row r="13" spans="1:6" x14ac:dyDescent="0.25">
      <c r="A13" s="5" t="s">
        <v>46</v>
      </c>
      <c r="B13" s="4">
        <v>12</v>
      </c>
    </row>
    <row r="14" spans="1:6" x14ac:dyDescent="0.25">
      <c r="A14" s="5" t="s">
        <v>47</v>
      </c>
      <c r="B14" s="4">
        <v>12</v>
      </c>
    </row>
    <row r="15" spans="1:6" x14ac:dyDescent="0.25">
      <c r="A15" s="5" t="s">
        <v>48</v>
      </c>
      <c r="B15" s="4">
        <v>12</v>
      </c>
    </row>
    <row r="16" spans="1:6" x14ac:dyDescent="0.25">
      <c r="A16" s="5" t="s">
        <v>49</v>
      </c>
      <c r="B16" s="4">
        <v>12</v>
      </c>
    </row>
    <row r="17" spans="1:2" x14ac:dyDescent="0.25">
      <c r="A17" s="5" t="s">
        <v>50</v>
      </c>
      <c r="B17" s="4">
        <v>12</v>
      </c>
    </row>
    <row r="18" spans="1:2" x14ac:dyDescent="0.25">
      <c r="A18" s="5" t="s">
        <v>51</v>
      </c>
      <c r="B18" s="4">
        <v>12</v>
      </c>
    </row>
    <row r="19" spans="1:2" x14ac:dyDescent="0.25">
      <c r="A19" s="5" t="s">
        <v>52</v>
      </c>
      <c r="B19" s="4">
        <v>12</v>
      </c>
    </row>
    <row r="20" spans="1:2" x14ac:dyDescent="0.25">
      <c r="A20" s="5" t="s">
        <v>53</v>
      </c>
      <c r="B20" s="4">
        <v>12</v>
      </c>
    </row>
    <row r="21" spans="1:2" x14ac:dyDescent="0.25">
      <c r="A21" s="5" t="s">
        <v>55</v>
      </c>
      <c r="B21" s="4">
        <v>12</v>
      </c>
    </row>
    <row r="22" spans="1:2" x14ac:dyDescent="0.25">
      <c r="A22" s="5" t="s">
        <v>56</v>
      </c>
      <c r="B22" s="4">
        <v>12</v>
      </c>
    </row>
    <row r="23" spans="1:2" x14ac:dyDescent="0.25">
      <c r="A23" s="5" t="s">
        <v>57</v>
      </c>
      <c r="B23" s="4">
        <v>12</v>
      </c>
    </row>
    <row r="24" spans="1:2" x14ac:dyDescent="0.25">
      <c r="A24" s="5" t="s">
        <v>58</v>
      </c>
      <c r="B24" s="4">
        <v>12</v>
      </c>
    </row>
    <row r="25" spans="1:2" x14ac:dyDescent="0.25">
      <c r="A25" s="5" t="s">
        <v>59</v>
      </c>
      <c r="B25" s="4">
        <v>12</v>
      </c>
    </row>
    <row r="26" spans="1:2" ht="15.75" x14ac:dyDescent="0.25">
      <c r="A26" s="1" t="s">
        <v>64</v>
      </c>
      <c r="B26" s="3" t="s">
        <v>35</v>
      </c>
    </row>
    <row r="27" spans="1:2" x14ac:dyDescent="0.25">
      <c r="A27" s="5" t="s">
        <v>60</v>
      </c>
      <c r="B27" s="4">
        <v>12</v>
      </c>
    </row>
    <row r="28" spans="1:2" x14ac:dyDescent="0.25">
      <c r="A28" s="5" t="s">
        <v>61</v>
      </c>
      <c r="B28" s="4">
        <v>12</v>
      </c>
    </row>
    <row r="29" spans="1:2" x14ac:dyDescent="0.25">
      <c r="A29" s="5" t="s">
        <v>62</v>
      </c>
      <c r="B29" s="4">
        <v>12</v>
      </c>
    </row>
    <row r="30" spans="1:2" ht="15.75" x14ac:dyDescent="0.25">
      <c r="A30" s="1" t="s">
        <v>63</v>
      </c>
      <c r="B30" s="3" t="s">
        <v>35</v>
      </c>
    </row>
    <row r="31" spans="1:2" x14ac:dyDescent="0.25">
      <c r="A31" s="5" t="s">
        <v>66</v>
      </c>
      <c r="B31" s="4">
        <v>12</v>
      </c>
    </row>
    <row r="32" spans="1:2" x14ac:dyDescent="0.25">
      <c r="A32" s="5" t="s">
        <v>67</v>
      </c>
      <c r="B32" s="4">
        <v>12</v>
      </c>
    </row>
    <row r="33" spans="1:2" x14ac:dyDescent="0.25">
      <c r="A33" s="5" t="s">
        <v>68</v>
      </c>
      <c r="B33" s="4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40</vt:i4>
      </vt:variant>
    </vt:vector>
  </HeadingPairs>
  <TitlesOfParts>
    <vt:vector size="43" baseType="lpstr">
      <vt:lpstr>Price Calculator</vt:lpstr>
      <vt:lpstr>Rate Sheet</vt:lpstr>
      <vt:lpstr>Forex</vt:lpstr>
      <vt:lpstr>Duration</vt:lpstr>
      <vt:lpstr>Floor</vt:lpstr>
      <vt:lpstr>HUFForex</vt:lpstr>
      <vt:lpstr>Occupants</vt:lpstr>
      <vt:lpstr>Office001</vt:lpstr>
      <vt:lpstr>Office002</vt:lpstr>
      <vt:lpstr>Office003</vt:lpstr>
      <vt:lpstr>Office004</vt:lpstr>
      <vt:lpstr>Office005</vt:lpstr>
      <vt:lpstr>Office006</vt:lpstr>
      <vt:lpstr>Office007</vt:lpstr>
      <vt:lpstr>Office008</vt:lpstr>
      <vt:lpstr>Office101</vt:lpstr>
      <vt:lpstr>Office102</vt:lpstr>
      <vt:lpstr>Office103</vt:lpstr>
      <vt:lpstr>Office104</vt:lpstr>
      <vt:lpstr>Office105</vt:lpstr>
      <vt:lpstr>Office106</vt:lpstr>
      <vt:lpstr>Office107</vt:lpstr>
      <vt:lpstr>Office108</vt:lpstr>
      <vt:lpstr>Office109</vt:lpstr>
      <vt:lpstr>Office110</vt:lpstr>
      <vt:lpstr>Office111</vt:lpstr>
      <vt:lpstr>Office112</vt:lpstr>
      <vt:lpstr>Office113</vt:lpstr>
      <vt:lpstr>Office114</vt:lpstr>
      <vt:lpstr>Office201</vt:lpstr>
      <vt:lpstr>Office202</vt:lpstr>
      <vt:lpstr>Office203</vt:lpstr>
      <vt:lpstr>Office301</vt:lpstr>
      <vt:lpstr>Office302</vt:lpstr>
      <vt:lpstr>Office303</vt:lpstr>
      <vt:lpstr>Offices</vt:lpstr>
      <vt:lpstr>Parking</vt:lpstr>
      <vt:lpstr>'Price Calculator'!Print_Area</vt:lpstr>
      <vt:lpstr>Servers</vt:lpstr>
      <vt:lpstr>TotalExtras</vt:lpstr>
      <vt:lpstr>Totalm2</vt:lpstr>
      <vt:lpstr>TotalM2Cost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Simpson</dc:creator>
  <cp:lastModifiedBy>Gabor</cp:lastModifiedBy>
  <cp:lastPrinted>2016-10-05T16:35:16Z</cp:lastPrinted>
  <dcterms:created xsi:type="dcterms:W3CDTF">2016-09-18T09:18:53Z</dcterms:created>
  <dcterms:modified xsi:type="dcterms:W3CDTF">2016-11-08T10:53:13Z</dcterms:modified>
</cp:coreProperties>
</file>